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2.xml" ContentType="application/vnd.openxmlformats-officedocument.drawing+xml"/>
  <Override PartName="/xl/pivotTables/pivotTable4.xml" ContentType="application/vnd.openxmlformats-officedocument.spreadsheetml.pivotTable+xml"/>
  <Override PartName="/xl/drawings/drawing3.xml" ContentType="application/vnd.openxmlformats-officedocument.drawing+xml"/>
  <Override PartName="/xl/pivotTables/pivotTable5.xml" ContentType="application/vnd.openxmlformats-officedocument.spreadsheetml.pivotTable+xml"/>
  <Override PartName="/xl/drawings/drawing4.xml" ContentType="application/vnd.openxmlformats-officedocument.drawing+xml"/>
  <Override PartName="/xl/drawings/drawing5.xml" ContentType="application/vnd.openxmlformats-officedocument.drawing+xml"/>
  <Override PartName="/xl/pivotTables/pivotTable6.xml" ContentType="application/vnd.openxmlformats-officedocument.spreadsheetml.pivot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updateLinks="never" hidePivotFieldList="1" defaultThemeVersion="124226"/>
  <workbookProtection lockStructure="1"/>
  <bookViews>
    <workbookView xWindow="0" yWindow="465" windowWidth="23280" windowHeight="13200" tabRatio="795" firstSheet="8" activeTab="8"/>
  </bookViews>
  <sheets>
    <sheet name="handleiding" sheetId="18" state="hidden" r:id="rId1"/>
    <sheet name="Uitslagen" sheetId="13" state="hidden" r:id="rId2"/>
    <sheet name="rennerstabel" sheetId="15" state="hidden" r:id="rId3"/>
    <sheet name="Deelnemers" sheetId="14" state="hidden" r:id="rId4"/>
    <sheet name="individu" sheetId="4" state="hidden" r:id="rId5"/>
    <sheet name="ploegen" sheetId="5" state="hidden" r:id="rId6"/>
    <sheet name="week" sheetId="6" state="hidden" r:id="rId7"/>
    <sheet name="bureaus" sheetId="7" state="hidden" r:id="rId8"/>
    <sheet name="teams bekijken" sheetId="8" r:id="rId9"/>
    <sheet name="stats" sheetId="19" state="hidden" r:id="rId10"/>
    <sheet name="statistieken" sheetId="10" state="hidden" r:id="rId11"/>
  </sheets>
  <definedNames>
    <definedName name="_xlnm._FilterDatabase" localSheetId="3" hidden="1">Deelnemers!$AX$1:$AY$125</definedName>
    <definedName name="_xlnm._FilterDatabase" localSheetId="4" hidden="1">individu!$B$14:$I$138</definedName>
    <definedName name="Table4">Etappe4[#All]</definedName>
    <definedName name="Table5">Etappe5[#All]</definedName>
  </definedNames>
  <calcPr calcId="145621"/>
  <pivotCaches>
    <pivotCache cacheId="4" r:id="rId12"/>
    <pivotCache cacheId="25" r:id="rId13"/>
    <pivotCache cacheId="34" r:id="rId14"/>
    <pivotCache cacheId="40" r:id="rId15"/>
    <pivotCache cacheId="46" r:id="rId16"/>
  </pivotCaches>
</workbook>
</file>

<file path=xl/calcChain.xml><?xml version="1.0" encoding="utf-8"?>
<calcChain xmlns="http://schemas.openxmlformats.org/spreadsheetml/2006/main">
  <c r="L6" i="19" l="1"/>
  <c r="L4" i="19"/>
  <c r="D3" i="19"/>
  <c r="D4" i="19"/>
  <c r="D5" i="19"/>
  <c r="D6" i="19"/>
  <c r="D7" i="19"/>
  <c r="D8" i="19"/>
  <c r="D9" i="19"/>
  <c r="D10" i="19"/>
  <c r="D11" i="19"/>
  <c r="D12" i="19"/>
  <c r="D13" i="19"/>
  <c r="D14" i="19"/>
  <c r="D15" i="19"/>
  <c r="D16" i="19"/>
  <c r="D17" i="19"/>
  <c r="D18" i="19"/>
  <c r="D19" i="19"/>
  <c r="D20" i="19"/>
  <c r="D21" i="19"/>
  <c r="D22" i="19"/>
  <c r="D23" i="19"/>
  <c r="D24" i="19"/>
  <c r="D25" i="19"/>
  <c r="D26" i="19"/>
  <c r="D27" i="19"/>
  <c r="D28" i="19"/>
  <c r="D29" i="19"/>
  <c r="D30" i="19"/>
  <c r="D31" i="19"/>
  <c r="D32" i="19"/>
  <c r="D33" i="19"/>
  <c r="D34" i="19"/>
  <c r="D35" i="19"/>
  <c r="D36" i="19"/>
  <c r="D37" i="19"/>
  <c r="D38" i="19"/>
  <c r="D39" i="19"/>
  <c r="D40" i="19"/>
  <c r="D41" i="19"/>
  <c r="D42" i="19"/>
  <c r="D43" i="19"/>
  <c r="D44" i="19"/>
  <c r="D45" i="19"/>
  <c r="D46" i="19"/>
  <c r="D47" i="19"/>
  <c r="D48" i="19"/>
  <c r="D49" i="19"/>
  <c r="D50" i="19"/>
  <c r="D51" i="19"/>
  <c r="D52" i="19"/>
  <c r="D53" i="19"/>
  <c r="D54" i="19"/>
  <c r="D55" i="19"/>
  <c r="D56" i="19"/>
  <c r="D57" i="19"/>
  <c r="D58" i="19"/>
  <c r="D59" i="19"/>
  <c r="D60" i="19"/>
  <c r="D61" i="19"/>
  <c r="D62" i="19"/>
  <c r="D63" i="19"/>
  <c r="D64" i="19"/>
  <c r="D65" i="19"/>
  <c r="D66" i="19"/>
  <c r="D67" i="19"/>
  <c r="D68" i="19"/>
  <c r="D69" i="19"/>
  <c r="D70" i="19"/>
  <c r="D71" i="19"/>
  <c r="D72" i="19"/>
  <c r="D73" i="19"/>
  <c r="D74" i="19"/>
  <c r="D75" i="19"/>
  <c r="D76" i="19"/>
  <c r="D77" i="19"/>
  <c r="D78" i="19"/>
  <c r="D79" i="19"/>
  <c r="D80" i="19"/>
  <c r="D81" i="19"/>
  <c r="D82" i="19"/>
  <c r="D83" i="19"/>
  <c r="D84" i="19"/>
  <c r="D85" i="19"/>
  <c r="D86" i="19"/>
  <c r="D87" i="19"/>
  <c r="D88" i="19"/>
  <c r="D89" i="19"/>
  <c r="D90" i="19"/>
  <c r="D91" i="19"/>
  <c r="D92" i="19"/>
  <c r="D93" i="19"/>
  <c r="D94" i="19"/>
  <c r="D95" i="19"/>
  <c r="D96" i="19"/>
  <c r="D97" i="19"/>
  <c r="D98" i="19"/>
  <c r="D99" i="19"/>
  <c r="D100" i="19"/>
  <c r="D101" i="19"/>
  <c r="D102" i="19"/>
  <c r="D103" i="19"/>
  <c r="D104" i="19"/>
  <c r="D105" i="19"/>
  <c r="D106" i="19"/>
  <c r="D107" i="19"/>
  <c r="D108" i="19"/>
  <c r="D109" i="19"/>
  <c r="D110" i="19"/>
  <c r="D111" i="19"/>
  <c r="D112" i="19"/>
  <c r="D113" i="19"/>
  <c r="D114" i="19"/>
  <c r="D115" i="19"/>
  <c r="D116" i="19"/>
  <c r="D117" i="19"/>
  <c r="D118" i="19"/>
  <c r="D119" i="19"/>
  <c r="D120" i="19"/>
  <c r="D121" i="19"/>
  <c r="D122" i="19"/>
  <c r="D123" i="19"/>
  <c r="D124" i="19"/>
  <c r="D125" i="19"/>
  <c r="D126" i="19"/>
  <c r="D127" i="19"/>
  <c r="D128" i="19"/>
  <c r="D129" i="19"/>
  <c r="D130" i="19"/>
  <c r="D131" i="19"/>
  <c r="D132" i="19"/>
  <c r="D133" i="19"/>
  <c r="D134" i="19"/>
  <c r="D135" i="19"/>
  <c r="D136" i="19"/>
  <c r="D137" i="19"/>
  <c r="D138" i="19"/>
  <c r="D139" i="19"/>
  <c r="D140" i="19"/>
  <c r="D141" i="19"/>
  <c r="D142" i="19"/>
  <c r="D143" i="19"/>
  <c r="D144" i="19"/>
  <c r="D145" i="19"/>
  <c r="D146" i="19"/>
  <c r="D147" i="19"/>
  <c r="D148" i="19"/>
  <c r="D149" i="19"/>
  <c r="D150" i="19"/>
  <c r="D151" i="19"/>
  <c r="D152" i="19"/>
  <c r="D153" i="19"/>
  <c r="D154" i="19"/>
  <c r="D155" i="19"/>
  <c r="D156" i="19"/>
  <c r="D157" i="19"/>
  <c r="D158" i="19"/>
  <c r="D159" i="19"/>
  <c r="D160" i="19"/>
  <c r="D161" i="19"/>
  <c r="D162" i="19"/>
  <c r="D163" i="19"/>
  <c r="D164" i="19"/>
  <c r="D165" i="19"/>
  <c r="D166" i="19"/>
  <c r="D167" i="19"/>
  <c r="D168" i="19"/>
  <c r="D169" i="19"/>
  <c r="D170" i="19"/>
  <c r="D171" i="19"/>
  <c r="D172" i="19"/>
  <c r="D173" i="19"/>
  <c r="D174" i="19"/>
  <c r="D175" i="19"/>
  <c r="D176" i="19"/>
  <c r="D177" i="19"/>
  <c r="D178" i="19"/>
  <c r="D179" i="19"/>
  <c r="D180" i="19"/>
  <c r="D181" i="19"/>
  <c r="D182" i="19"/>
  <c r="D183" i="19"/>
  <c r="D184" i="19"/>
  <c r="D185" i="19"/>
  <c r="D186" i="19"/>
  <c r="D187" i="19"/>
  <c r="D188" i="19"/>
  <c r="D189" i="19"/>
  <c r="D190" i="19"/>
  <c r="D191" i="19"/>
  <c r="D192" i="19"/>
  <c r="D193" i="19"/>
  <c r="D194" i="19"/>
  <c r="D195" i="19"/>
  <c r="D196" i="19"/>
  <c r="D197" i="19"/>
  <c r="D198" i="19"/>
  <c r="D199" i="19"/>
  <c r="D200" i="19"/>
  <c r="D201" i="19"/>
  <c r="D202" i="19"/>
  <c r="D203" i="19"/>
  <c r="D204" i="19"/>
  <c r="D205" i="19"/>
  <c r="D206" i="19"/>
  <c r="D207" i="19"/>
  <c r="D208" i="19"/>
  <c r="D209" i="19"/>
  <c r="D210" i="19"/>
  <c r="D211" i="19"/>
  <c r="D212" i="19"/>
  <c r="D213" i="19"/>
  <c r="D214" i="19"/>
  <c r="D215" i="19"/>
  <c r="D216" i="19"/>
  <c r="D217" i="19"/>
  <c r="D218" i="19"/>
  <c r="D219" i="19"/>
  <c r="D220" i="19"/>
  <c r="D221" i="19"/>
  <c r="D222" i="19"/>
  <c r="D223" i="19"/>
  <c r="D224" i="19"/>
  <c r="D225" i="19"/>
  <c r="D226" i="19"/>
  <c r="D227" i="19"/>
  <c r="D228" i="19"/>
  <c r="D229" i="19"/>
  <c r="D230" i="19"/>
  <c r="D231" i="19"/>
  <c r="D232" i="19"/>
  <c r="D233" i="19"/>
  <c r="D234" i="19"/>
  <c r="D235" i="19"/>
  <c r="D2" i="19"/>
  <c r="AX127" i="14"/>
  <c r="AV127" i="14" s="1"/>
  <c r="B27" i="5"/>
  <c r="B26" i="5"/>
  <c r="B25" i="5"/>
  <c r="B24" i="5"/>
  <c r="B23" i="5"/>
  <c r="B22" i="5"/>
  <c r="B21" i="5"/>
  <c r="B20" i="5"/>
  <c r="B19" i="5"/>
  <c r="B18" i="5"/>
  <c r="B17" i="5"/>
  <c r="B16" i="5"/>
  <c r="B15" i="5"/>
  <c r="AX128" i="14" l="1"/>
  <c r="AV128" i="14" s="1"/>
  <c r="F42" i="14"/>
  <c r="F43" i="14"/>
  <c r="A21" i="14"/>
  <c r="A22" i="14"/>
  <c r="B27" i="7"/>
  <c r="B26" i="7"/>
  <c r="B25" i="7"/>
  <c r="B24" i="7"/>
  <c r="B23" i="7"/>
  <c r="B22" i="7"/>
  <c r="B21" i="7"/>
  <c r="B20" i="7"/>
  <c r="B19" i="7"/>
  <c r="B18" i="7"/>
  <c r="B17" i="7"/>
  <c r="B16" i="7"/>
  <c r="AY2" i="14"/>
  <c r="B185" i="6"/>
  <c r="B184" i="6"/>
  <c r="B183" i="6"/>
  <c r="B182" i="6"/>
  <c r="B181" i="6"/>
  <c r="B180" i="6"/>
  <c r="B179" i="6"/>
  <c r="B178" i="6"/>
  <c r="B177" i="6"/>
  <c r="B176" i="6"/>
  <c r="B175" i="6"/>
  <c r="B174" i="6"/>
  <c r="B173" i="6"/>
  <c r="B172" i="6"/>
  <c r="B171" i="6"/>
  <c r="B170" i="6"/>
  <c r="B169" i="6"/>
  <c r="B168" i="6"/>
  <c r="B167" i="6"/>
  <c r="B166" i="6"/>
  <c r="B165" i="6"/>
  <c r="B164" i="6"/>
  <c r="B163" i="6"/>
  <c r="B162" i="6"/>
  <c r="B161" i="6"/>
  <c r="B160" i="6"/>
  <c r="B159" i="6"/>
  <c r="B158" i="6"/>
  <c r="B157" i="6"/>
  <c r="B156" i="6"/>
  <c r="B155" i="6"/>
  <c r="B154" i="6"/>
  <c r="B153" i="6"/>
  <c r="B152" i="6"/>
  <c r="B151" i="6"/>
  <c r="B150" i="6"/>
  <c r="B149" i="6"/>
  <c r="B148" i="6"/>
  <c r="B147" i="6"/>
  <c r="B146" i="6"/>
  <c r="B145" i="6"/>
  <c r="B144" i="6"/>
  <c r="B143" i="6"/>
  <c r="B142" i="6"/>
  <c r="B141" i="6"/>
  <c r="B140" i="6"/>
  <c r="B139" i="6"/>
  <c r="B138" i="6"/>
  <c r="B137" i="6"/>
  <c r="B136" i="6"/>
  <c r="B135" i="6"/>
  <c r="B134" i="6"/>
  <c r="B133" i="6"/>
  <c r="B132" i="6"/>
  <c r="B131" i="6"/>
  <c r="B130" i="6"/>
  <c r="B129" i="6"/>
  <c r="B128" i="6"/>
  <c r="B127" i="6"/>
  <c r="B126" i="6"/>
  <c r="B125" i="6"/>
  <c r="B124" i="6"/>
  <c r="B123" i="6"/>
  <c r="B122" i="6"/>
  <c r="B121" i="6"/>
  <c r="B120" i="6"/>
  <c r="B119" i="6"/>
  <c r="B118" i="6"/>
  <c r="B117" i="6"/>
  <c r="B116" i="6"/>
  <c r="B115" i="6"/>
  <c r="B114" i="6"/>
  <c r="B113" i="6"/>
  <c r="B112" i="6"/>
  <c r="B111" i="6"/>
  <c r="B110" i="6"/>
  <c r="B109" i="6"/>
  <c r="B108" i="6"/>
  <c r="B107" i="6"/>
  <c r="B106" i="6"/>
  <c r="B105" i="6"/>
  <c r="B104" i="6"/>
  <c r="B103" i="6"/>
  <c r="B102" i="6"/>
  <c r="B101" i="6"/>
  <c r="B100" i="6"/>
  <c r="B99" i="6"/>
  <c r="B98" i="6"/>
  <c r="B97" i="6"/>
  <c r="B96" i="6"/>
  <c r="B95" i="6"/>
  <c r="B94" i="6"/>
  <c r="B93" i="6"/>
  <c r="B92" i="6"/>
  <c r="B91" i="6"/>
  <c r="B90" i="6"/>
  <c r="B89" i="6"/>
  <c r="B88" i="6"/>
  <c r="B87" i="6"/>
  <c r="B86" i="6"/>
  <c r="B85" i="6"/>
  <c r="B84" i="6"/>
  <c r="B83" i="6"/>
  <c r="B82" i="6"/>
  <c r="B81" i="6"/>
  <c r="B80" i="6"/>
  <c r="B79" i="6"/>
  <c r="B78" i="6"/>
  <c r="B77" i="6"/>
  <c r="B76" i="6"/>
  <c r="B75" i="6"/>
  <c r="B74" i="6"/>
  <c r="B73" i="6"/>
  <c r="B72" i="6"/>
  <c r="B71" i="6"/>
  <c r="B70" i="6"/>
  <c r="B69" i="6"/>
  <c r="B68" i="6"/>
  <c r="B67" i="6"/>
  <c r="B66" i="6"/>
  <c r="B65" i="6"/>
  <c r="B64" i="6"/>
  <c r="B63" i="6"/>
  <c r="B62" i="6"/>
  <c r="B61" i="6"/>
  <c r="B60" i="6"/>
  <c r="B59" i="6"/>
  <c r="B58" i="6"/>
  <c r="B57" i="6"/>
  <c r="B56" i="6"/>
  <c r="B55" i="6"/>
  <c r="B54" i="6"/>
  <c r="B53" i="6"/>
  <c r="B52" i="6"/>
  <c r="B51" i="6"/>
  <c r="B50" i="6"/>
  <c r="B49" i="6"/>
  <c r="B48" i="6"/>
  <c r="B47" i="6"/>
  <c r="B46" i="6"/>
  <c r="B45" i="6"/>
  <c r="B44" i="6"/>
  <c r="B43" i="6"/>
  <c r="B42" i="6"/>
  <c r="B41" i="6"/>
  <c r="B40" i="6"/>
  <c r="B39" i="6"/>
  <c r="B38" i="6"/>
  <c r="B37" i="6"/>
  <c r="B36" i="6"/>
  <c r="B35" i="6"/>
  <c r="B34" i="6"/>
  <c r="B33" i="6"/>
  <c r="B32" i="6"/>
  <c r="B31" i="6"/>
  <c r="B30" i="6"/>
  <c r="B29" i="6"/>
  <c r="B28" i="6"/>
  <c r="B27" i="6"/>
  <c r="B26" i="6"/>
  <c r="B25" i="6"/>
  <c r="B24" i="6"/>
  <c r="B23" i="6"/>
  <c r="B22" i="6"/>
  <c r="B21" i="6"/>
  <c r="B20" i="6"/>
  <c r="B19" i="6"/>
  <c r="B18" i="6"/>
  <c r="B17" i="6"/>
  <c r="F125" i="14"/>
  <c r="F124" i="14"/>
  <c r="F123" i="14"/>
  <c r="F122" i="14"/>
  <c r="F121" i="14"/>
  <c r="F120" i="14"/>
  <c r="F119" i="14"/>
  <c r="F118" i="14"/>
  <c r="F117" i="14"/>
  <c r="F116" i="14"/>
  <c r="F115" i="14"/>
  <c r="F114" i="14"/>
  <c r="F113" i="14"/>
  <c r="F112" i="14"/>
  <c r="F111" i="14"/>
  <c r="F110" i="14"/>
  <c r="F109" i="14"/>
  <c r="F108" i="14"/>
  <c r="F107" i="14"/>
  <c r="F106" i="14"/>
  <c r="F105" i="14"/>
  <c r="F104" i="14"/>
  <c r="F103" i="14"/>
  <c r="F102" i="14"/>
  <c r="F101" i="14"/>
  <c r="F100" i="14"/>
  <c r="F99" i="14"/>
  <c r="F98" i="14"/>
  <c r="F97" i="14"/>
  <c r="F96" i="14"/>
  <c r="F95" i="14"/>
  <c r="F94" i="14"/>
  <c r="F93" i="14"/>
  <c r="F92" i="14"/>
  <c r="F91" i="14"/>
  <c r="F90" i="14"/>
  <c r="F89" i="14"/>
  <c r="F88" i="14"/>
  <c r="F87" i="14"/>
  <c r="F86" i="14"/>
  <c r="F85" i="14"/>
  <c r="F84" i="14"/>
  <c r="F83" i="14"/>
  <c r="F82" i="14"/>
  <c r="F81" i="14"/>
  <c r="F80" i="14"/>
  <c r="F79" i="14"/>
  <c r="F78" i="14"/>
  <c r="F77" i="14"/>
  <c r="F76" i="14"/>
  <c r="F75" i="14"/>
  <c r="F74" i="14"/>
  <c r="F73" i="14"/>
  <c r="F72" i="14"/>
  <c r="F71" i="14"/>
  <c r="F70" i="14"/>
  <c r="F69" i="14"/>
  <c r="F68" i="14"/>
  <c r="F67" i="14"/>
  <c r="F66" i="14"/>
  <c r="F65" i="14"/>
  <c r="F64" i="14"/>
  <c r="F63" i="14"/>
  <c r="F62" i="14"/>
  <c r="F61" i="14"/>
  <c r="F60" i="14"/>
  <c r="F59" i="14"/>
  <c r="F58" i="14"/>
  <c r="F57" i="14"/>
  <c r="F56" i="14"/>
  <c r="F55" i="14"/>
  <c r="F54" i="14"/>
  <c r="F53" i="14"/>
  <c r="F52" i="14"/>
  <c r="F51" i="14"/>
  <c r="F50" i="14"/>
  <c r="F49" i="14"/>
  <c r="F48" i="14"/>
  <c r="F47" i="14"/>
  <c r="F46" i="14"/>
  <c r="F45" i="14"/>
  <c r="F44" i="14"/>
  <c r="F41" i="14"/>
  <c r="F40" i="14"/>
  <c r="F39" i="14"/>
  <c r="F38" i="14"/>
  <c r="F37" i="14"/>
  <c r="F36" i="14"/>
  <c r="F35" i="14"/>
  <c r="F34" i="14"/>
  <c r="F33" i="14"/>
  <c r="F32" i="14"/>
  <c r="F31" i="14"/>
  <c r="F30" i="14"/>
  <c r="F29" i="14"/>
  <c r="F28" i="14"/>
  <c r="F27" i="14"/>
  <c r="F26" i="14"/>
  <c r="F25" i="14"/>
  <c r="F24" i="14"/>
  <c r="F23" i="14"/>
  <c r="F22" i="14"/>
  <c r="F21" i="14"/>
  <c r="F20" i="14"/>
  <c r="F19" i="14"/>
  <c r="F18" i="14"/>
  <c r="F17" i="14"/>
  <c r="F16" i="14"/>
  <c r="F15" i="14"/>
  <c r="F14" i="14"/>
  <c r="F13" i="14"/>
  <c r="F12" i="14"/>
  <c r="F11" i="14"/>
  <c r="F10" i="14"/>
  <c r="F9" i="14"/>
  <c r="F8" i="14"/>
  <c r="F7" i="14"/>
  <c r="F6" i="14"/>
  <c r="F5" i="14"/>
  <c r="F4" i="14"/>
  <c r="F3" i="14"/>
  <c r="F2" i="14"/>
  <c r="C287" i="14"/>
  <c r="D287" i="14" s="1"/>
  <c r="C288" i="14"/>
  <c r="D288" i="14" s="1"/>
  <c r="C289" i="14"/>
  <c r="D289" i="14" s="1"/>
  <c r="C290" i="14"/>
  <c r="D290" i="14" s="1"/>
  <c r="C291" i="14"/>
  <c r="D291" i="14" s="1"/>
  <c r="C292" i="14"/>
  <c r="D292" i="14" s="1"/>
  <c r="C293" i="14"/>
  <c r="D293" i="14" s="1"/>
  <c r="C294" i="14"/>
  <c r="D294" i="14" s="1"/>
  <c r="C295" i="14"/>
  <c r="D295" i="14" s="1"/>
  <c r="C296" i="14"/>
  <c r="D296" i="14" s="1"/>
  <c r="C297" i="14"/>
  <c r="D297" i="14" s="1"/>
  <c r="A73" i="14"/>
  <c r="C286" i="14"/>
  <c r="D286" i="14" s="1"/>
  <c r="C285" i="14"/>
  <c r="D285" i="14" s="1"/>
  <c r="C284" i="14"/>
  <c r="D284" i="14" s="1"/>
  <c r="C283" i="14"/>
  <c r="D283" i="14" s="1"/>
  <c r="C282" i="14"/>
  <c r="D282" i="14" s="1"/>
  <c r="C281" i="14"/>
  <c r="D281" i="14" s="1"/>
  <c r="C280" i="14"/>
  <c r="D280" i="14" s="1"/>
  <c r="C279" i="14"/>
  <c r="D279" i="14" s="1"/>
  <c r="C278" i="14"/>
  <c r="D278" i="14" s="1"/>
  <c r="C277" i="14"/>
  <c r="D277" i="14" s="1"/>
  <c r="C276" i="14"/>
  <c r="D276" i="14" s="1"/>
  <c r="C275" i="14"/>
  <c r="D275" i="14" s="1"/>
  <c r="C274" i="14"/>
  <c r="D274" i="14" s="1"/>
  <c r="C273" i="14"/>
  <c r="D273" i="14" s="1"/>
  <c r="C272" i="14"/>
  <c r="D272" i="14" s="1"/>
  <c r="C271" i="14"/>
  <c r="D271" i="14" s="1"/>
  <c r="C270" i="14"/>
  <c r="D270" i="14" s="1"/>
  <c r="C269" i="14"/>
  <c r="D269" i="14" s="1"/>
  <c r="C268" i="14"/>
  <c r="D268" i="14" s="1"/>
  <c r="C267" i="14"/>
  <c r="D267" i="14" s="1"/>
  <c r="C266" i="14"/>
  <c r="D266" i="14" s="1"/>
  <c r="C265" i="14"/>
  <c r="D265" i="14" s="1"/>
  <c r="C264" i="14"/>
  <c r="D264" i="14" s="1"/>
  <c r="C263" i="14"/>
  <c r="D263" i="14" s="1"/>
  <c r="C262" i="14"/>
  <c r="D262" i="14" s="1"/>
  <c r="C261" i="14"/>
  <c r="D261" i="14" s="1"/>
  <c r="C260" i="14"/>
  <c r="D260" i="14" s="1"/>
  <c r="C259" i="14"/>
  <c r="D259" i="14" s="1"/>
  <c r="C258" i="14"/>
  <c r="D258" i="14" s="1"/>
  <c r="C257" i="14"/>
  <c r="D257" i="14" s="1"/>
  <c r="C256" i="14"/>
  <c r="D256" i="14" s="1"/>
  <c r="C255" i="14"/>
  <c r="D255" i="14" s="1"/>
  <c r="C254" i="14"/>
  <c r="D254" i="14" s="1"/>
  <c r="C253" i="14"/>
  <c r="D253" i="14" s="1"/>
  <c r="C252" i="14"/>
  <c r="C251" i="14"/>
  <c r="C250" i="14"/>
  <c r="C249" i="14"/>
  <c r="C248" i="14"/>
  <c r="C247" i="14"/>
  <c r="C246" i="14"/>
  <c r="C245" i="14"/>
  <c r="C244" i="14"/>
  <c r="C243" i="14"/>
  <c r="C242" i="14"/>
  <c r="C241" i="14"/>
  <c r="C240" i="14"/>
  <c r="C239" i="14"/>
  <c r="C238" i="14"/>
  <c r="C237" i="14"/>
  <c r="C236" i="14"/>
  <c r="C235" i="14"/>
  <c r="C234" i="14"/>
  <c r="C233" i="14"/>
  <c r="C232" i="14"/>
  <c r="C231" i="14"/>
  <c r="C230" i="14"/>
  <c r="C229" i="14"/>
  <c r="C228" i="14"/>
  <c r="C227" i="14"/>
  <c r="C226" i="14"/>
  <c r="C225" i="14"/>
  <c r="C224" i="14"/>
  <c r="C223" i="14"/>
  <c r="C222" i="14"/>
  <c r="C221" i="14"/>
  <c r="C220" i="14"/>
  <c r="C219" i="14"/>
  <c r="C218" i="14"/>
  <c r="C217" i="14"/>
  <c r="C216" i="14"/>
  <c r="C215" i="14"/>
  <c r="C214" i="14"/>
  <c r="C213" i="14"/>
  <c r="C212" i="14"/>
  <c r="C211" i="14"/>
  <c r="C210" i="14"/>
  <c r="C209" i="14"/>
  <c r="C208" i="14"/>
  <c r="C207" i="14"/>
  <c r="C206" i="14"/>
  <c r="C205" i="14"/>
  <c r="C204" i="14"/>
  <c r="C203" i="14"/>
  <c r="C202" i="14"/>
  <c r="C201" i="14"/>
  <c r="C200" i="14"/>
  <c r="C199" i="14"/>
  <c r="C198" i="14"/>
  <c r="C197" i="14"/>
  <c r="C196" i="14"/>
  <c r="C195" i="14"/>
  <c r="C194" i="14"/>
  <c r="C193" i="14"/>
  <c r="C192" i="14"/>
  <c r="C191" i="14"/>
  <c r="C190" i="14"/>
  <c r="C189" i="14"/>
  <c r="C188" i="14"/>
  <c r="C187" i="14"/>
  <c r="C186" i="14"/>
  <c r="C185" i="14"/>
  <c r="C184" i="14"/>
  <c r="C183" i="14"/>
  <c r="C182" i="14"/>
  <c r="C181" i="14"/>
  <c r="C180" i="14"/>
  <c r="C179" i="14"/>
  <c r="C178" i="14"/>
  <c r="C177" i="14"/>
  <c r="C176" i="14"/>
  <c r="C175" i="14"/>
  <c r="C174" i="14"/>
  <c r="C173" i="14"/>
  <c r="C172" i="14"/>
  <c r="C171" i="14"/>
  <c r="C170" i="14"/>
  <c r="C169" i="14"/>
  <c r="C168" i="14"/>
  <c r="C167" i="14"/>
  <c r="C166" i="14"/>
  <c r="C165" i="14"/>
  <c r="C164" i="14"/>
  <c r="C163" i="14"/>
  <c r="C162" i="14"/>
  <c r="C161" i="14"/>
  <c r="C160" i="14"/>
  <c r="C159" i="14"/>
  <c r="C158" i="14"/>
  <c r="C157" i="14"/>
  <c r="C156" i="14"/>
  <c r="C155" i="14"/>
  <c r="C154" i="14"/>
  <c r="C153" i="14"/>
  <c r="C152" i="14"/>
  <c r="C151" i="14"/>
  <c r="C150" i="14"/>
  <c r="C149" i="14"/>
  <c r="C148" i="14"/>
  <c r="C147" i="14"/>
  <c r="C146" i="14"/>
  <c r="C145" i="14"/>
  <c r="C144" i="14"/>
  <c r="C143" i="14"/>
  <c r="C142" i="14"/>
  <c r="C141" i="14"/>
  <c r="C140" i="14"/>
  <c r="C139" i="14"/>
  <c r="C138" i="14"/>
  <c r="C137" i="14"/>
  <c r="C136" i="14"/>
  <c r="C135" i="14"/>
  <c r="C134" i="14"/>
  <c r="C133" i="14"/>
  <c r="C132" i="14"/>
  <c r="C131" i="14"/>
  <c r="C130" i="14"/>
  <c r="C129" i="14"/>
  <c r="A125" i="14"/>
  <c r="A124" i="14"/>
  <c r="A123" i="14"/>
  <c r="A122" i="14"/>
  <c r="A121" i="14"/>
  <c r="A120" i="14"/>
  <c r="A119" i="14"/>
  <c r="A118" i="14"/>
  <c r="A117" i="14"/>
  <c r="A116" i="14"/>
  <c r="A115" i="14"/>
  <c r="A114" i="14"/>
  <c r="A113" i="14"/>
  <c r="A112" i="14"/>
  <c r="A111" i="14"/>
  <c r="A110" i="14"/>
  <c r="A109" i="14"/>
  <c r="A108" i="14"/>
  <c r="A107" i="14"/>
  <c r="A106" i="14"/>
  <c r="A105" i="14"/>
  <c r="A104" i="14"/>
  <c r="A103" i="14"/>
  <c r="A102" i="14"/>
  <c r="A101" i="14"/>
  <c r="A100" i="14"/>
  <c r="A99" i="14"/>
  <c r="A98" i="14"/>
  <c r="A97" i="14"/>
  <c r="A96" i="14"/>
  <c r="A95" i="14"/>
  <c r="A94" i="14"/>
  <c r="A93" i="14"/>
  <c r="A92" i="14"/>
  <c r="A91" i="14"/>
  <c r="A90" i="14"/>
  <c r="A89" i="14"/>
  <c r="A88" i="14"/>
  <c r="A87" i="14"/>
  <c r="A86" i="14"/>
  <c r="A85" i="14"/>
  <c r="A84" i="14"/>
  <c r="A83" i="14"/>
  <c r="A82" i="14"/>
  <c r="A81" i="14"/>
  <c r="A80" i="14"/>
  <c r="A79" i="14"/>
  <c r="A78" i="14"/>
  <c r="A77" i="14"/>
  <c r="A76" i="14"/>
  <c r="A75" i="14"/>
  <c r="A74" i="14"/>
  <c r="A72" i="14"/>
  <c r="A71" i="14"/>
  <c r="A70" i="14"/>
  <c r="A69" i="14"/>
  <c r="A68" i="14"/>
  <c r="A67" i="14"/>
  <c r="A66" i="14"/>
  <c r="A65" i="14"/>
  <c r="A64" i="14"/>
  <c r="A63" i="14"/>
  <c r="A62" i="14"/>
  <c r="A61" i="14"/>
  <c r="A60" i="14"/>
  <c r="A59" i="14"/>
  <c r="A58" i="14"/>
  <c r="A57" i="14"/>
  <c r="A56" i="14"/>
  <c r="A55" i="14"/>
  <c r="A54" i="14"/>
  <c r="A53" i="14"/>
  <c r="A52" i="14"/>
  <c r="A51" i="14"/>
  <c r="A50" i="14"/>
  <c r="A49" i="14"/>
  <c r="A48" i="14"/>
  <c r="A47" i="14"/>
  <c r="A46" i="14"/>
  <c r="A45" i="14"/>
  <c r="A44" i="14"/>
  <c r="A43" i="14"/>
  <c r="A42" i="14"/>
  <c r="A41" i="14"/>
  <c r="A40" i="14"/>
  <c r="A39" i="14"/>
  <c r="A38" i="14"/>
  <c r="A37" i="14"/>
  <c r="A36" i="14"/>
  <c r="A35" i="14"/>
  <c r="A34" i="14"/>
  <c r="A33" i="14"/>
  <c r="A32" i="14"/>
  <c r="A31" i="14"/>
  <c r="A30" i="14"/>
  <c r="A29" i="14"/>
  <c r="A28" i="14"/>
  <c r="A27" i="14"/>
  <c r="A26" i="14"/>
  <c r="A25" i="14"/>
  <c r="A24" i="14"/>
  <c r="A23" i="14"/>
  <c r="A20" i="14"/>
  <c r="A19" i="14"/>
  <c r="A18" i="14"/>
  <c r="A17" i="14"/>
  <c r="A16" i="14"/>
  <c r="A15" i="14"/>
  <c r="A14" i="14"/>
  <c r="A13" i="14"/>
  <c r="A12" i="14"/>
  <c r="A11" i="14"/>
  <c r="A10" i="14"/>
  <c r="A9" i="14"/>
  <c r="A8" i="14"/>
  <c r="A7" i="14"/>
  <c r="A6" i="14"/>
  <c r="A5" i="14"/>
  <c r="A4" i="14"/>
  <c r="A3" i="14"/>
  <c r="A2" i="14"/>
  <c r="L264" i="15"/>
  <c r="H264" i="15" s="1"/>
  <c r="M264" i="15"/>
  <c r="N264" i="15"/>
  <c r="O264" i="15"/>
  <c r="P264" i="15"/>
  <c r="Q264" i="15"/>
  <c r="R264" i="15"/>
  <c r="S264" i="15"/>
  <c r="T264" i="15"/>
  <c r="U264" i="15"/>
  <c r="V264" i="15"/>
  <c r="W264" i="15"/>
  <c r="X264" i="15"/>
  <c r="Y264" i="15"/>
  <c r="Z264" i="15"/>
  <c r="AA264" i="15"/>
  <c r="AB264" i="15"/>
  <c r="AC264" i="15"/>
  <c r="AD264" i="15"/>
  <c r="AE264" i="15"/>
  <c r="AF264" i="15"/>
  <c r="AG264" i="15"/>
  <c r="AH264" i="15"/>
  <c r="AI264" i="15"/>
  <c r="AJ264" i="15"/>
  <c r="AK264" i="15"/>
  <c r="AL264" i="15"/>
  <c r="L265" i="15"/>
  <c r="I265" i="15" s="1"/>
  <c r="M265" i="15"/>
  <c r="N265" i="15"/>
  <c r="O265" i="15"/>
  <c r="P265" i="15"/>
  <c r="Q265" i="15"/>
  <c r="R265" i="15"/>
  <c r="S265" i="15"/>
  <c r="T265" i="15"/>
  <c r="U265" i="15"/>
  <c r="V265" i="15"/>
  <c r="W265" i="15"/>
  <c r="X265" i="15"/>
  <c r="Y265" i="15"/>
  <c r="Z265" i="15"/>
  <c r="AA265" i="15"/>
  <c r="AB265" i="15"/>
  <c r="AC265" i="15"/>
  <c r="AD265" i="15"/>
  <c r="AE265" i="15"/>
  <c r="AF265" i="15"/>
  <c r="AG265" i="15"/>
  <c r="AH265" i="15"/>
  <c r="AI265" i="15"/>
  <c r="AJ265" i="15"/>
  <c r="AK265" i="15"/>
  <c r="AL265" i="15"/>
  <c r="L266" i="15"/>
  <c r="I266" i="15" s="1"/>
  <c r="M266" i="15"/>
  <c r="N266" i="15"/>
  <c r="O266" i="15"/>
  <c r="P266" i="15"/>
  <c r="Q266" i="15"/>
  <c r="R266" i="15"/>
  <c r="S266" i="15"/>
  <c r="T266" i="15"/>
  <c r="U266" i="15"/>
  <c r="V266" i="15"/>
  <c r="W266" i="15"/>
  <c r="X266" i="15"/>
  <c r="Y266" i="15"/>
  <c r="Z266" i="15"/>
  <c r="AA266" i="15"/>
  <c r="AB266" i="15"/>
  <c r="AC266" i="15"/>
  <c r="AD266" i="15"/>
  <c r="AE266" i="15"/>
  <c r="AF266" i="15"/>
  <c r="AG266" i="15"/>
  <c r="AH266" i="15"/>
  <c r="AI266" i="15"/>
  <c r="AJ266" i="15"/>
  <c r="AK266" i="15"/>
  <c r="AL266" i="15"/>
  <c r="L267" i="15"/>
  <c r="I267" i="15" s="1"/>
  <c r="M267" i="15"/>
  <c r="N267" i="15"/>
  <c r="O267" i="15"/>
  <c r="P267" i="15"/>
  <c r="Q267" i="15"/>
  <c r="R267" i="15"/>
  <c r="S267" i="15"/>
  <c r="T267" i="15"/>
  <c r="U267" i="15"/>
  <c r="V267" i="15"/>
  <c r="W267" i="15"/>
  <c r="X267" i="15"/>
  <c r="Y267" i="15"/>
  <c r="Z267" i="15"/>
  <c r="AA267" i="15"/>
  <c r="AB267" i="15"/>
  <c r="AC267" i="15"/>
  <c r="AD267" i="15"/>
  <c r="AE267" i="15"/>
  <c r="AF267" i="15"/>
  <c r="AG267" i="15"/>
  <c r="AH267" i="15"/>
  <c r="AI267" i="15"/>
  <c r="AJ267" i="15"/>
  <c r="AK267" i="15"/>
  <c r="AL267" i="15"/>
  <c r="L268" i="15"/>
  <c r="H268" i="15" s="1"/>
  <c r="M268" i="15"/>
  <c r="N268" i="15"/>
  <c r="O268" i="15"/>
  <c r="P268" i="15"/>
  <c r="Q268" i="15"/>
  <c r="R268" i="15"/>
  <c r="S268" i="15"/>
  <c r="T268" i="15"/>
  <c r="U268" i="15"/>
  <c r="V268" i="15"/>
  <c r="W268" i="15"/>
  <c r="X268" i="15"/>
  <c r="Y268" i="15"/>
  <c r="Z268" i="15"/>
  <c r="AA268" i="15"/>
  <c r="AB268" i="15"/>
  <c r="AC268" i="15"/>
  <c r="AD268" i="15"/>
  <c r="AE268" i="15"/>
  <c r="AF268" i="15"/>
  <c r="AG268" i="15"/>
  <c r="AH268" i="15"/>
  <c r="AI268" i="15"/>
  <c r="AJ268" i="15"/>
  <c r="AK268" i="15"/>
  <c r="AL268" i="15"/>
  <c r="K268" i="15"/>
  <c r="K267" i="15"/>
  <c r="J268" i="15"/>
  <c r="J267" i="15"/>
  <c r="J266" i="15"/>
  <c r="K264" i="15"/>
  <c r="K265" i="15"/>
  <c r="J264" i="15"/>
  <c r="K266" i="15"/>
  <c r="J265" i="15"/>
  <c r="L251" i="15"/>
  <c r="I251" i="15" s="1"/>
  <c r="M251" i="15"/>
  <c r="N251" i="15"/>
  <c r="O251" i="15"/>
  <c r="P251" i="15"/>
  <c r="Q251" i="15"/>
  <c r="R251" i="15"/>
  <c r="S251" i="15"/>
  <c r="T251" i="15"/>
  <c r="U251" i="15"/>
  <c r="V251" i="15"/>
  <c r="W251" i="15"/>
  <c r="X251" i="15"/>
  <c r="Y251" i="15"/>
  <c r="Z251" i="15"/>
  <c r="AA251" i="15"/>
  <c r="AB251" i="15"/>
  <c r="AC251" i="15"/>
  <c r="AD251" i="15"/>
  <c r="AE251" i="15"/>
  <c r="AF251" i="15"/>
  <c r="AG251" i="15"/>
  <c r="AH251" i="15"/>
  <c r="AI251" i="15"/>
  <c r="AJ251" i="15"/>
  <c r="AK251" i="15"/>
  <c r="AL251" i="15"/>
  <c r="L252" i="15"/>
  <c r="I252" i="15" s="1"/>
  <c r="M252" i="15"/>
  <c r="N252" i="15"/>
  <c r="O252" i="15"/>
  <c r="P252" i="15"/>
  <c r="Q252" i="15"/>
  <c r="R252" i="15"/>
  <c r="S252" i="15"/>
  <c r="T252" i="15"/>
  <c r="U252" i="15"/>
  <c r="V252" i="15"/>
  <c r="W252" i="15"/>
  <c r="X252" i="15"/>
  <c r="Y252" i="15"/>
  <c r="Z252" i="15"/>
  <c r="AA252" i="15"/>
  <c r="AB252" i="15"/>
  <c r="AC252" i="15"/>
  <c r="AD252" i="15"/>
  <c r="AE252" i="15"/>
  <c r="AF252" i="15"/>
  <c r="AG252" i="15"/>
  <c r="AH252" i="15"/>
  <c r="AI252" i="15"/>
  <c r="AJ252" i="15"/>
  <c r="AK252" i="15"/>
  <c r="AL252" i="15"/>
  <c r="L253" i="15"/>
  <c r="I253" i="15" s="1"/>
  <c r="M253" i="15"/>
  <c r="N253" i="15"/>
  <c r="O253" i="15"/>
  <c r="P253" i="15"/>
  <c r="Q253" i="15"/>
  <c r="R253" i="15"/>
  <c r="S253" i="15"/>
  <c r="T253" i="15"/>
  <c r="U253" i="15"/>
  <c r="V253" i="15"/>
  <c r="W253" i="15"/>
  <c r="X253" i="15"/>
  <c r="Y253" i="15"/>
  <c r="Z253" i="15"/>
  <c r="AA253" i="15"/>
  <c r="AB253" i="15"/>
  <c r="AC253" i="15"/>
  <c r="AD253" i="15"/>
  <c r="AE253" i="15"/>
  <c r="AF253" i="15"/>
  <c r="AG253" i="15"/>
  <c r="AH253" i="15"/>
  <c r="AI253" i="15"/>
  <c r="AJ253" i="15"/>
  <c r="AK253" i="15"/>
  <c r="AL253" i="15"/>
  <c r="L254" i="15"/>
  <c r="I254" i="15" s="1"/>
  <c r="M254" i="15"/>
  <c r="N254" i="15"/>
  <c r="O254" i="15"/>
  <c r="P254" i="15"/>
  <c r="Q254" i="15"/>
  <c r="R254" i="15"/>
  <c r="S254" i="15"/>
  <c r="T254" i="15"/>
  <c r="U254" i="15"/>
  <c r="V254" i="15"/>
  <c r="W254" i="15"/>
  <c r="X254" i="15"/>
  <c r="Y254" i="15"/>
  <c r="Z254" i="15"/>
  <c r="AA254" i="15"/>
  <c r="AB254" i="15"/>
  <c r="AC254" i="15"/>
  <c r="AD254" i="15"/>
  <c r="AE254" i="15"/>
  <c r="AF254" i="15"/>
  <c r="AG254" i="15"/>
  <c r="AH254" i="15"/>
  <c r="AI254" i="15"/>
  <c r="AJ254" i="15"/>
  <c r="AK254" i="15"/>
  <c r="AL254" i="15"/>
  <c r="L255" i="15"/>
  <c r="H255" i="15" s="1"/>
  <c r="M255" i="15"/>
  <c r="N255" i="15"/>
  <c r="O255" i="15"/>
  <c r="P255" i="15"/>
  <c r="Q255" i="15"/>
  <c r="R255" i="15"/>
  <c r="S255" i="15"/>
  <c r="T255" i="15"/>
  <c r="U255" i="15"/>
  <c r="V255" i="15"/>
  <c r="W255" i="15"/>
  <c r="X255" i="15"/>
  <c r="Y255" i="15"/>
  <c r="Z255" i="15"/>
  <c r="AA255" i="15"/>
  <c r="AB255" i="15"/>
  <c r="AC255" i="15"/>
  <c r="AD255" i="15"/>
  <c r="AE255" i="15"/>
  <c r="AF255" i="15"/>
  <c r="AG255" i="15"/>
  <c r="AH255" i="15"/>
  <c r="AI255" i="15"/>
  <c r="AJ255" i="15"/>
  <c r="AK255" i="15"/>
  <c r="AL255" i="15"/>
  <c r="L256" i="15"/>
  <c r="H256" i="15" s="1"/>
  <c r="M256" i="15"/>
  <c r="N256" i="15"/>
  <c r="O256" i="15"/>
  <c r="P256" i="15"/>
  <c r="Q256" i="15"/>
  <c r="R256" i="15"/>
  <c r="S256" i="15"/>
  <c r="T256" i="15"/>
  <c r="U256" i="15"/>
  <c r="V256" i="15"/>
  <c r="W256" i="15"/>
  <c r="X256" i="15"/>
  <c r="Y256" i="15"/>
  <c r="Z256" i="15"/>
  <c r="AA256" i="15"/>
  <c r="AB256" i="15"/>
  <c r="AC256" i="15"/>
  <c r="AD256" i="15"/>
  <c r="AE256" i="15"/>
  <c r="AF256" i="15"/>
  <c r="AG256" i="15"/>
  <c r="AH256" i="15"/>
  <c r="AI256" i="15"/>
  <c r="AJ256" i="15"/>
  <c r="AK256" i="15"/>
  <c r="AL256" i="15"/>
  <c r="L257" i="15"/>
  <c r="H257" i="15" s="1"/>
  <c r="M257" i="15"/>
  <c r="N257" i="15"/>
  <c r="O257" i="15"/>
  <c r="P257" i="15"/>
  <c r="Q257" i="15"/>
  <c r="R257" i="15"/>
  <c r="S257" i="15"/>
  <c r="T257" i="15"/>
  <c r="U257" i="15"/>
  <c r="V257" i="15"/>
  <c r="W257" i="15"/>
  <c r="X257" i="15"/>
  <c r="Y257" i="15"/>
  <c r="Z257" i="15"/>
  <c r="AA257" i="15"/>
  <c r="AB257" i="15"/>
  <c r="AC257" i="15"/>
  <c r="AD257" i="15"/>
  <c r="AE257" i="15"/>
  <c r="AF257" i="15"/>
  <c r="AG257" i="15"/>
  <c r="AH257" i="15"/>
  <c r="AI257" i="15"/>
  <c r="AJ257" i="15"/>
  <c r="AK257" i="15"/>
  <c r="AL257" i="15"/>
  <c r="L258" i="15"/>
  <c r="I258" i="15" s="1"/>
  <c r="M258" i="15"/>
  <c r="N258" i="15"/>
  <c r="O258" i="15"/>
  <c r="P258" i="15"/>
  <c r="Q258" i="15"/>
  <c r="R258" i="15"/>
  <c r="S258" i="15"/>
  <c r="T258" i="15"/>
  <c r="U258" i="15"/>
  <c r="V258" i="15"/>
  <c r="W258" i="15"/>
  <c r="X258" i="15"/>
  <c r="Y258" i="15"/>
  <c r="Z258" i="15"/>
  <c r="AA258" i="15"/>
  <c r="AB258" i="15"/>
  <c r="AC258" i="15"/>
  <c r="AD258" i="15"/>
  <c r="AE258" i="15"/>
  <c r="AF258" i="15"/>
  <c r="AG258" i="15"/>
  <c r="AH258" i="15"/>
  <c r="AI258" i="15"/>
  <c r="AJ258" i="15"/>
  <c r="AK258" i="15"/>
  <c r="AL258" i="15"/>
  <c r="L259" i="15"/>
  <c r="H259" i="15" s="1"/>
  <c r="M259" i="15"/>
  <c r="N259" i="15"/>
  <c r="O259" i="15"/>
  <c r="P259" i="15"/>
  <c r="Q259" i="15"/>
  <c r="R259" i="15"/>
  <c r="S259" i="15"/>
  <c r="T259" i="15"/>
  <c r="U259" i="15"/>
  <c r="V259" i="15"/>
  <c r="W259" i="15"/>
  <c r="X259" i="15"/>
  <c r="Y259" i="15"/>
  <c r="Z259" i="15"/>
  <c r="AA259" i="15"/>
  <c r="AB259" i="15"/>
  <c r="AC259" i="15"/>
  <c r="AD259" i="15"/>
  <c r="AE259" i="15"/>
  <c r="AF259" i="15"/>
  <c r="AG259" i="15"/>
  <c r="AH259" i="15"/>
  <c r="AI259" i="15"/>
  <c r="AJ259" i="15"/>
  <c r="AK259" i="15"/>
  <c r="AL259" i="15"/>
  <c r="L260" i="15"/>
  <c r="I260" i="15" s="1"/>
  <c r="M260" i="15"/>
  <c r="N260" i="15"/>
  <c r="O260" i="15"/>
  <c r="P260" i="15"/>
  <c r="Q260" i="15"/>
  <c r="R260" i="15"/>
  <c r="S260" i="15"/>
  <c r="T260" i="15"/>
  <c r="U260" i="15"/>
  <c r="V260" i="15"/>
  <c r="W260" i="15"/>
  <c r="X260" i="15"/>
  <c r="Y260" i="15"/>
  <c r="Z260" i="15"/>
  <c r="AA260" i="15"/>
  <c r="AB260" i="15"/>
  <c r="AC260" i="15"/>
  <c r="AD260" i="15"/>
  <c r="AE260" i="15"/>
  <c r="AF260" i="15"/>
  <c r="AG260" i="15"/>
  <c r="AH260" i="15"/>
  <c r="AI260" i="15"/>
  <c r="AJ260" i="15"/>
  <c r="AK260" i="15"/>
  <c r="AL260" i="15"/>
  <c r="L261" i="15"/>
  <c r="I261" i="15" s="1"/>
  <c r="M261" i="15"/>
  <c r="N261" i="15"/>
  <c r="O261" i="15"/>
  <c r="P261" i="15"/>
  <c r="Q261" i="15"/>
  <c r="R261" i="15"/>
  <c r="S261" i="15"/>
  <c r="T261" i="15"/>
  <c r="U261" i="15"/>
  <c r="V261" i="15"/>
  <c r="W261" i="15"/>
  <c r="X261" i="15"/>
  <c r="Y261" i="15"/>
  <c r="Z261" i="15"/>
  <c r="AA261" i="15"/>
  <c r="AB261" i="15"/>
  <c r="AC261" i="15"/>
  <c r="AD261" i="15"/>
  <c r="AE261" i="15"/>
  <c r="AF261" i="15"/>
  <c r="AG261" i="15"/>
  <c r="AH261" i="15"/>
  <c r="AI261" i="15"/>
  <c r="AJ261" i="15"/>
  <c r="AK261" i="15"/>
  <c r="AL261" i="15"/>
  <c r="L262" i="15"/>
  <c r="I262" i="15" s="1"/>
  <c r="M262" i="15"/>
  <c r="N262" i="15"/>
  <c r="O262" i="15"/>
  <c r="P262" i="15"/>
  <c r="Q262" i="15"/>
  <c r="R262" i="15"/>
  <c r="S262" i="15"/>
  <c r="T262" i="15"/>
  <c r="U262" i="15"/>
  <c r="V262" i="15"/>
  <c r="W262" i="15"/>
  <c r="X262" i="15"/>
  <c r="Y262" i="15"/>
  <c r="Z262" i="15"/>
  <c r="AA262" i="15"/>
  <c r="AB262" i="15"/>
  <c r="AC262" i="15"/>
  <c r="AD262" i="15"/>
  <c r="AE262" i="15"/>
  <c r="AF262" i="15"/>
  <c r="AG262" i="15"/>
  <c r="AH262" i="15"/>
  <c r="AI262" i="15"/>
  <c r="AJ262" i="15"/>
  <c r="AK262" i="15"/>
  <c r="AL262" i="15"/>
  <c r="L263" i="15"/>
  <c r="H263" i="15" s="1"/>
  <c r="M263" i="15"/>
  <c r="N263" i="15"/>
  <c r="O263" i="15"/>
  <c r="P263" i="15"/>
  <c r="Q263" i="15"/>
  <c r="R263" i="15"/>
  <c r="S263" i="15"/>
  <c r="T263" i="15"/>
  <c r="U263" i="15"/>
  <c r="V263" i="15"/>
  <c r="W263" i="15"/>
  <c r="X263" i="15"/>
  <c r="Y263" i="15"/>
  <c r="Z263" i="15"/>
  <c r="AA263" i="15"/>
  <c r="AB263" i="15"/>
  <c r="AC263" i="15"/>
  <c r="AD263" i="15"/>
  <c r="AE263" i="15"/>
  <c r="AF263" i="15"/>
  <c r="AG263" i="15"/>
  <c r="AH263" i="15"/>
  <c r="AI263" i="15"/>
  <c r="AJ263" i="15"/>
  <c r="AK263" i="15"/>
  <c r="AL263" i="15"/>
  <c r="K260" i="15"/>
  <c r="J260" i="15"/>
  <c r="K262" i="15"/>
  <c r="K259" i="15"/>
  <c r="K254" i="15"/>
  <c r="J263" i="15"/>
  <c r="J259" i="15"/>
  <c r="K261" i="15"/>
  <c r="J261" i="15"/>
  <c r="K263" i="15"/>
  <c r="J262" i="15"/>
  <c r="K258" i="15"/>
  <c r="J258" i="15"/>
  <c r="J253" i="15"/>
  <c r="K255" i="15"/>
  <c r="J254" i="15"/>
  <c r="K256" i="15"/>
  <c r="J255" i="15"/>
  <c r="K257" i="15"/>
  <c r="J256" i="15"/>
  <c r="J257" i="15"/>
  <c r="K251" i="15"/>
  <c r="K252" i="15"/>
  <c r="J251" i="15"/>
  <c r="K253" i="15"/>
  <c r="J252" i="15"/>
  <c r="L247" i="15"/>
  <c r="I247" i="15" s="1"/>
  <c r="M247" i="15"/>
  <c r="N247" i="15"/>
  <c r="O247" i="15"/>
  <c r="P247" i="15"/>
  <c r="Q247" i="15"/>
  <c r="R247" i="15"/>
  <c r="S247" i="15"/>
  <c r="T247" i="15"/>
  <c r="U247" i="15"/>
  <c r="V247" i="15"/>
  <c r="W247" i="15"/>
  <c r="X247" i="15"/>
  <c r="Y247" i="15"/>
  <c r="Z247" i="15"/>
  <c r="AA247" i="15"/>
  <c r="AB247" i="15"/>
  <c r="AC247" i="15"/>
  <c r="AD247" i="15"/>
  <c r="AE247" i="15"/>
  <c r="AF247" i="15"/>
  <c r="AG247" i="15"/>
  <c r="AH247" i="15"/>
  <c r="AI247" i="15"/>
  <c r="AJ247" i="15"/>
  <c r="AK247" i="15"/>
  <c r="AL247" i="15"/>
  <c r="L248" i="15"/>
  <c r="I248" i="15" s="1"/>
  <c r="M248" i="15"/>
  <c r="N248" i="15"/>
  <c r="O248" i="15"/>
  <c r="P248" i="15"/>
  <c r="Q248" i="15"/>
  <c r="R248" i="15"/>
  <c r="S248" i="15"/>
  <c r="T248" i="15"/>
  <c r="U248" i="15"/>
  <c r="V248" i="15"/>
  <c r="W248" i="15"/>
  <c r="X248" i="15"/>
  <c r="Y248" i="15"/>
  <c r="Z248" i="15"/>
  <c r="AA248" i="15"/>
  <c r="AB248" i="15"/>
  <c r="AC248" i="15"/>
  <c r="AD248" i="15"/>
  <c r="AE248" i="15"/>
  <c r="AF248" i="15"/>
  <c r="AG248" i="15"/>
  <c r="AH248" i="15"/>
  <c r="AI248" i="15"/>
  <c r="AJ248" i="15"/>
  <c r="AK248" i="15"/>
  <c r="AL248" i="15"/>
  <c r="L249" i="15"/>
  <c r="I249" i="15" s="1"/>
  <c r="M249" i="15"/>
  <c r="N249" i="15"/>
  <c r="O249" i="15"/>
  <c r="P249" i="15"/>
  <c r="Q249" i="15"/>
  <c r="R249" i="15"/>
  <c r="S249" i="15"/>
  <c r="T249" i="15"/>
  <c r="U249" i="15"/>
  <c r="V249" i="15"/>
  <c r="W249" i="15"/>
  <c r="X249" i="15"/>
  <c r="Y249" i="15"/>
  <c r="Z249" i="15"/>
  <c r="AA249" i="15"/>
  <c r="AB249" i="15"/>
  <c r="AC249" i="15"/>
  <c r="AD249" i="15"/>
  <c r="AE249" i="15"/>
  <c r="AF249" i="15"/>
  <c r="AG249" i="15"/>
  <c r="AH249" i="15"/>
  <c r="AI249" i="15"/>
  <c r="AJ249" i="15"/>
  <c r="AK249" i="15"/>
  <c r="AL249" i="15"/>
  <c r="L250" i="15"/>
  <c r="I250" i="15" s="1"/>
  <c r="M250" i="15"/>
  <c r="N250" i="15"/>
  <c r="O250" i="15"/>
  <c r="P250" i="15"/>
  <c r="Q250" i="15"/>
  <c r="R250" i="15"/>
  <c r="S250" i="15"/>
  <c r="T250" i="15"/>
  <c r="U250" i="15"/>
  <c r="V250" i="15"/>
  <c r="W250" i="15"/>
  <c r="X250" i="15"/>
  <c r="Y250" i="15"/>
  <c r="Z250" i="15"/>
  <c r="AA250" i="15"/>
  <c r="AB250" i="15"/>
  <c r="AC250" i="15"/>
  <c r="AD250" i="15"/>
  <c r="AE250" i="15"/>
  <c r="AF250" i="15"/>
  <c r="AG250" i="15"/>
  <c r="AH250" i="15"/>
  <c r="AI250" i="15"/>
  <c r="AJ250" i="15"/>
  <c r="AK250" i="15"/>
  <c r="AL250" i="15"/>
  <c r="L231" i="15"/>
  <c r="H231" i="15" s="1"/>
  <c r="M231" i="15"/>
  <c r="N231" i="15"/>
  <c r="O231" i="15"/>
  <c r="P231" i="15"/>
  <c r="Q231" i="15"/>
  <c r="R231" i="15"/>
  <c r="S231" i="15"/>
  <c r="T231" i="15"/>
  <c r="U231" i="15"/>
  <c r="V231" i="15"/>
  <c r="W231" i="15"/>
  <c r="X231" i="15"/>
  <c r="Y231" i="15"/>
  <c r="Z231" i="15"/>
  <c r="AA231" i="15"/>
  <c r="AB231" i="15"/>
  <c r="AC231" i="15"/>
  <c r="AD231" i="15"/>
  <c r="AE231" i="15"/>
  <c r="AF231" i="15"/>
  <c r="AG231" i="15"/>
  <c r="AH231" i="15"/>
  <c r="AI231" i="15"/>
  <c r="AJ231" i="15"/>
  <c r="AK231" i="15"/>
  <c r="AL231" i="15"/>
  <c r="L232" i="15"/>
  <c r="I232" i="15" s="1"/>
  <c r="M232" i="15"/>
  <c r="N232" i="15"/>
  <c r="O232" i="15"/>
  <c r="P232" i="15"/>
  <c r="Q232" i="15"/>
  <c r="R232" i="15"/>
  <c r="S232" i="15"/>
  <c r="T232" i="15"/>
  <c r="U232" i="15"/>
  <c r="V232" i="15"/>
  <c r="W232" i="15"/>
  <c r="X232" i="15"/>
  <c r="Y232" i="15"/>
  <c r="Z232" i="15"/>
  <c r="AA232" i="15"/>
  <c r="AB232" i="15"/>
  <c r="AC232" i="15"/>
  <c r="AD232" i="15"/>
  <c r="AE232" i="15"/>
  <c r="AF232" i="15"/>
  <c r="AG232" i="15"/>
  <c r="AH232" i="15"/>
  <c r="AI232" i="15"/>
  <c r="AJ232" i="15"/>
  <c r="AK232" i="15"/>
  <c r="AL232" i="15"/>
  <c r="L233" i="15"/>
  <c r="I233" i="15" s="1"/>
  <c r="M233" i="15"/>
  <c r="N233" i="15"/>
  <c r="O233" i="15"/>
  <c r="P233" i="15"/>
  <c r="Q233" i="15"/>
  <c r="R233" i="15"/>
  <c r="S233" i="15"/>
  <c r="T233" i="15"/>
  <c r="U233" i="15"/>
  <c r="V233" i="15"/>
  <c r="W233" i="15"/>
  <c r="X233" i="15"/>
  <c r="Y233" i="15"/>
  <c r="Z233" i="15"/>
  <c r="AA233" i="15"/>
  <c r="AB233" i="15"/>
  <c r="AC233" i="15"/>
  <c r="AD233" i="15"/>
  <c r="AE233" i="15"/>
  <c r="AF233" i="15"/>
  <c r="AG233" i="15"/>
  <c r="AH233" i="15"/>
  <c r="AI233" i="15"/>
  <c r="AJ233" i="15"/>
  <c r="AK233" i="15"/>
  <c r="AL233" i="15"/>
  <c r="L234" i="15"/>
  <c r="I234" i="15" s="1"/>
  <c r="M234" i="15"/>
  <c r="N234" i="15"/>
  <c r="O234" i="15"/>
  <c r="P234" i="15"/>
  <c r="Q234" i="15"/>
  <c r="R234" i="15"/>
  <c r="S234" i="15"/>
  <c r="T234" i="15"/>
  <c r="U234" i="15"/>
  <c r="V234" i="15"/>
  <c r="W234" i="15"/>
  <c r="X234" i="15"/>
  <c r="Y234" i="15"/>
  <c r="Z234" i="15"/>
  <c r="AA234" i="15"/>
  <c r="AB234" i="15"/>
  <c r="AC234" i="15"/>
  <c r="AD234" i="15"/>
  <c r="AE234" i="15"/>
  <c r="AF234" i="15"/>
  <c r="AG234" i="15"/>
  <c r="AH234" i="15"/>
  <c r="AI234" i="15"/>
  <c r="AJ234" i="15"/>
  <c r="AK234" i="15"/>
  <c r="AL234" i="15"/>
  <c r="L235" i="15"/>
  <c r="I235" i="15" s="1"/>
  <c r="M235" i="15"/>
  <c r="N235" i="15"/>
  <c r="O235" i="15"/>
  <c r="P235" i="15"/>
  <c r="Q235" i="15"/>
  <c r="R235" i="15"/>
  <c r="S235" i="15"/>
  <c r="T235" i="15"/>
  <c r="U235" i="15"/>
  <c r="J235" i="15"/>
  <c r="V235" i="15"/>
  <c r="W235" i="15"/>
  <c r="X235" i="15"/>
  <c r="Y235" i="15"/>
  <c r="Z235" i="15"/>
  <c r="AA235" i="15"/>
  <c r="AB235" i="15"/>
  <c r="AC235" i="15"/>
  <c r="AD235" i="15"/>
  <c r="AE235" i="15"/>
  <c r="AF235" i="15"/>
  <c r="AG235" i="15"/>
  <c r="AH235" i="15"/>
  <c r="AI235" i="15"/>
  <c r="AJ235" i="15"/>
  <c r="AK235" i="15"/>
  <c r="AL235" i="15"/>
  <c r="L236" i="15"/>
  <c r="H236" i="15" s="1"/>
  <c r="M236" i="15"/>
  <c r="N236" i="15"/>
  <c r="O236" i="15"/>
  <c r="P236" i="15"/>
  <c r="Q236" i="15"/>
  <c r="R236" i="15"/>
  <c r="S236" i="15"/>
  <c r="T236" i="15"/>
  <c r="U236" i="15"/>
  <c r="J236" i="15" s="1"/>
  <c r="V236" i="15"/>
  <c r="W236" i="15"/>
  <c r="X236" i="15"/>
  <c r="Y236" i="15"/>
  <c r="Z236" i="15"/>
  <c r="AA236" i="15"/>
  <c r="AB236" i="15"/>
  <c r="AC236" i="15"/>
  <c r="AD236" i="15"/>
  <c r="AE236" i="15"/>
  <c r="AF236" i="15"/>
  <c r="AG236" i="15"/>
  <c r="AH236" i="15"/>
  <c r="AI236" i="15"/>
  <c r="AJ236" i="15"/>
  <c r="AK236" i="15"/>
  <c r="AL236" i="15"/>
  <c r="L237" i="15"/>
  <c r="M237" i="15"/>
  <c r="N237" i="15"/>
  <c r="O237" i="15"/>
  <c r="P237" i="15"/>
  <c r="Q237" i="15"/>
  <c r="R237" i="15"/>
  <c r="S237" i="15"/>
  <c r="T237" i="15"/>
  <c r="U237" i="15"/>
  <c r="J237" i="15" s="1"/>
  <c r="V237" i="15"/>
  <c r="W237" i="15"/>
  <c r="X237" i="15"/>
  <c r="Y237" i="15"/>
  <c r="Z237" i="15"/>
  <c r="AA237" i="15"/>
  <c r="AB237" i="15"/>
  <c r="AC237" i="15"/>
  <c r="AD237" i="15"/>
  <c r="AE237" i="15"/>
  <c r="AF237" i="15"/>
  <c r="AG237" i="15"/>
  <c r="AH237" i="15"/>
  <c r="AI237" i="15"/>
  <c r="AJ237" i="15"/>
  <c r="AK237" i="15"/>
  <c r="AL237" i="15"/>
  <c r="L238" i="15"/>
  <c r="H238" i="15" s="1"/>
  <c r="M238" i="15"/>
  <c r="N238" i="15"/>
  <c r="O238" i="15"/>
  <c r="P238" i="15"/>
  <c r="Q238" i="15"/>
  <c r="R238" i="15"/>
  <c r="S238" i="15"/>
  <c r="T238" i="15"/>
  <c r="U238" i="15"/>
  <c r="V238" i="15"/>
  <c r="W238" i="15"/>
  <c r="X238" i="15"/>
  <c r="Y238" i="15"/>
  <c r="Z238" i="15"/>
  <c r="AA238" i="15"/>
  <c r="AB238" i="15"/>
  <c r="AC238" i="15"/>
  <c r="AD238" i="15"/>
  <c r="AE238" i="15"/>
  <c r="AF238" i="15"/>
  <c r="AG238" i="15"/>
  <c r="AH238" i="15"/>
  <c r="AI238" i="15"/>
  <c r="AJ238" i="15"/>
  <c r="AK238" i="15"/>
  <c r="AL238" i="15"/>
  <c r="L239" i="15"/>
  <c r="H239" i="15" s="1"/>
  <c r="M239" i="15"/>
  <c r="N239" i="15"/>
  <c r="O239" i="15"/>
  <c r="P239" i="15"/>
  <c r="Q239" i="15"/>
  <c r="R239" i="15"/>
  <c r="S239" i="15"/>
  <c r="T239" i="15"/>
  <c r="U239" i="15"/>
  <c r="V239" i="15"/>
  <c r="W239" i="15"/>
  <c r="X239" i="15"/>
  <c r="Y239" i="15"/>
  <c r="Z239" i="15"/>
  <c r="AA239" i="15"/>
  <c r="AB239" i="15"/>
  <c r="AC239" i="15"/>
  <c r="AD239" i="15"/>
  <c r="AE239" i="15"/>
  <c r="AF239" i="15"/>
  <c r="AG239" i="15"/>
  <c r="AH239" i="15"/>
  <c r="AI239" i="15"/>
  <c r="AJ239" i="15"/>
  <c r="AK239" i="15"/>
  <c r="AL239" i="15"/>
  <c r="L240" i="15"/>
  <c r="H240" i="15" s="1"/>
  <c r="M240" i="15"/>
  <c r="N240" i="15"/>
  <c r="O240" i="15"/>
  <c r="P240" i="15"/>
  <c r="Q240" i="15"/>
  <c r="R240" i="15"/>
  <c r="S240" i="15"/>
  <c r="T240" i="15"/>
  <c r="U240" i="15"/>
  <c r="V240" i="15"/>
  <c r="W240" i="15"/>
  <c r="X240" i="15"/>
  <c r="Y240" i="15"/>
  <c r="Z240" i="15"/>
  <c r="AA240" i="15"/>
  <c r="AB240" i="15"/>
  <c r="AC240" i="15"/>
  <c r="AD240" i="15"/>
  <c r="AE240" i="15"/>
  <c r="AF240" i="15"/>
  <c r="AG240" i="15"/>
  <c r="AH240" i="15"/>
  <c r="AI240" i="15"/>
  <c r="AJ240" i="15"/>
  <c r="AK240" i="15"/>
  <c r="AL240" i="15"/>
  <c r="L241" i="15"/>
  <c r="H241" i="15" s="1"/>
  <c r="M241" i="15"/>
  <c r="N241" i="15"/>
  <c r="O241" i="15"/>
  <c r="P241" i="15"/>
  <c r="Q241" i="15"/>
  <c r="R241" i="15"/>
  <c r="S241" i="15"/>
  <c r="T241" i="15"/>
  <c r="U241" i="15"/>
  <c r="V241" i="15"/>
  <c r="W241" i="15"/>
  <c r="X241" i="15"/>
  <c r="Y241" i="15"/>
  <c r="Z241" i="15"/>
  <c r="AA241" i="15"/>
  <c r="AB241" i="15"/>
  <c r="AC241" i="15"/>
  <c r="AD241" i="15"/>
  <c r="AE241" i="15"/>
  <c r="AF241" i="15"/>
  <c r="AG241" i="15"/>
  <c r="AH241" i="15"/>
  <c r="AI241" i="15"/>
  <c r="AJ241" i="15"/>
  <c r="AK241" i="15"/>
  <c r="AL241" i="15"/>
  <c r="L242" i="15"/>
  <c r="I242" i="15" s="1"/>
  <c r="M242" i="15"/>
  <c r="N242" i="15"/>
  <c r="O242" i="15"/>
  <c r="P242" i="15"/>
  <c r="Q242" i="15"/>
  <c r="R242" i="15"/>
  <c r="S242" i="15"/>
  <c r="T242" i="15"/>
  <c r="U242" i="15"/>
  <c r="V242" i="15"/>
  <c r="W242" i="15"/>
  <c r="X242" i="15"/>
  <c r="Y242" i="15"/>
  <c r="Z242" i="15"/>
  <c r="AA242" i="15"/>
  <c r="AB242" i="15"/>
  <c r="AC242" i="15"/>
  <c r="AD242" i="15"/>
  <c r="AE242" i="15"/>
  <c r="AF242" i="15"/>
  <c r="AG242" i="15"/>
  <c r="AH242" i="15"/>
  <c r="AI242" i="15"/>
  <c r="AJ242" i="15"/>
  <c r="AK242" i="15"/>
  <c r="AL242" i="15"/>
  <c r="L243" i="15"/>
  <c r="H243" i="15" s="1"/>
  <c r="M243" i="15"/>
  <c r="N243" i="15"/>
  <c r="O243" i="15"/>
  <c r="P243" i="15"/>
  <c r="Q243" i="15"/>
  <c r="R243" i="15"/>
  <c r="S243" i="15"/>
  <c r="T243" i="15"/>
  <c r="U243" i="15"/>
  <c r="V243" i="15"/>
  <c r="W243" i="15"/>
  <c r="X243" i="15"/>
  <c r="Y243" i="15"/>
  <c r="Z243" i="15"/>
  <c r="AA243" i="15"/>
  <c r="AB243" i="15"/>
  <c r="AC243" i="15"/>
  <c r="AD243" i="15"/>
  <c r="AE243" i="15"/>
  <c r="AF243" i="15"/>
  <c r="AG243" i="15"/>
  <c r="AH243" i="15"/>
  <c r="AI243" i="15"/>
  <c r="AJ243" i="15"/>
  <c r="AK243" i="15"/>
  <c r="AL243" i="15"/>
  <c r="L244" i="15"/>
  <c r="H244" i="15" s="1"/>
  <c r="M244" i="15"/>
  <c r="N244" i="15"/>
  <c r="O244" i="15"/>
  <c r="P244" i="15"/>
  <c r="Q244" i="15"/>
  <c r="R244" i="15"/>
  <c r="S244" i="15"/>
  <c r="T244" i="15"/>
  <c r="U244" i="15"/>
  <c r="V244" i="15"/>
  <c r="W244" i="15"/>
  <c r="X244" i="15"/>
  <c r="Y244" i="15"/>
  <c r="Z244" i="15"/>
  <c r="AA244" i="15"/>
  <c r="AB244" i="15"/>
  <c r="AC244" i="15"/>
  <c r="AD244" i="15"/>
  <c r="AE244" i="15"/>
  <c r="AF244" i="15"/>
  <c r="AG244" i="15"/>
  <c r="AH244" i="15"/>
  <c r="AI244" i="15"/>
  <c r="AJ244" i="15"/>
  <c r="AK244" i="15"/>
  <c r="AL244" i="15"/>
  <c r="L245" i="15"/>
  <c r="H245" i="15" s="1"/>
  <c r="M245" i="15"/>
  <c r="N245" i="15"/>
  <c r="O245" i="15"/>
  <c r="P245" i="15"/>
  <c r="Q245" i="15"/>
  <c r="R245" i="15"/>
  <c r="S245" i="15"/>
  <c r="T245" i="15"/>
  <c r="U245" i="15"/>
  <c r="V245" i="15"/>
  <c r="W245" i="15"/>
  <c r="X245" i="15"/>
  <c r="Y245" i="15"/>
  <c r="Z245" i="15"/>
  <c r="AA245" i="15"/>
  <c r="AB245" i="15"/>
  <c r="AC245" i="15"/>
  <c r="AD245" i="15"/>
  <c r="AE245" i="15"/>
  <c r="AF245" i="15"/>
  <c r="AG245" i="15"/>
  <c r="AH245" i="15"/>
  <c r="AI245" i="15"/>
  <c r="AJ245" i="15"/>
  <c r="AK245" i="15"/>
  <c r="AL245" i="15"/>
  <c r="L246" i="15"/>
  <c r="I246" i="15" s="1"/>
  <c r="M246" i="15"/>
  <c r="N246" i="15"/>
  <c r="O246" i="15"/>
  <c r="P246" i="15"/>
  <c r="Q246" i="15"/>
  <c r="R246" i="15"/>
  <c r="S246" i="15"/>
  <c r="T246" i="15"/>
  <c r="U246" i="15"/>
  <c r="V246" i="15"/>
  <c r="W246" i="15"/>
  <c r="X246" i="15"/>
  <c r="Y246" i="15"/>
  <c r="Z246" i="15"/>
  <c r="AA246" i="15"/>
  <c r="AB246" i="15"/>
  <c r="AC246" i="15"/>
  <c r="AD246" i="15"/>
  <c r="AE246" i="15"/>
  <c r="AF246" i="15"/>
  <c r="AG246" i="15"/>
  <c r="AH246" i="15"/>
  <c r="AI246" i="15"/>
  <c r="AJ246" i="15"/>
  <c r="AK246" i="15"/>
  <c r="AL246" i="15"/>
  <c r="L212" i="15"/>
  <c r="I212" i="15" s="1"/>
  <c r="M212" i="15"/>
  <c r="N212" i="15"/>
  <c r="O212" i="15"/>
  <c r="P212" i="15"/>
  <c r="Q212" i="15"/>
  <c r="R212" i="15"/>
  <c r="S212" i="15"/>
  <c r="T212" i="15"/>
  <c r="U212" i="15"/>
  <c r="V212" i="15"/>
  <c r="W212" i="15"/>
  <c r="X212" i="15"/>
  <c r="Y212" i="15"/>
  <c r="Z212" i="15"/>
  <c r="AA212" i="15"/>
  <c r="AB212" i="15"/>
  <c r="AC212" i="15"/>
  <c r="AD212" i="15"/>
  <c r="AE212" i="15"/>
  <c r="AF212" i="15"/>
  <c r="AG212" i="15"/>
  <c r="AH212" i="15"/>
  <c r="AI212" i="15"/>
  <c r="AJ212" i="15"/>
  <c r="AK212" i="15"/>
  <c r="AL212" i="15"/>
  <c r="L213" i="15"/>
  <c r="I213" i="15" s="1"/>
  <c r="M213" i="15"/>
  <c r="N213" i="15"/>
  <c r="O213" i="15"/>
  <c r="P213" i="15"/>
  <c r="Q213" i="15"/>
  <c r="R213" i="15"/>
  <c r="S213" i="15"/>
  <c r="T213" i="15"/>
  <c r="U213" i="15"/>
  <c r="V213" i="15"/>
  <c r="W213" i="15"/>
  <c r="X213" i="15"/>
  <c r="Y213" i="15"/>
  <c r="Z213" i="15"/>
  <c r="AA213" i="15"/>
  <c r="AB213" i="15"/>
  <c r="AC213" i="15"/>
  <c r="AD213" i="15"/>
  <c r="AE213" i="15"/>
  <c r="AF213" i="15"/>
  <c r="AG213" i="15"/>
  <c r="AH213" i="15"/>
  <c r="AI213" i="15"/>
  <c r="AJ213" i="15"/>
  <c r="AK213" i="15"/>
  <c r="AL213" i="15"/>
  <c r="L214" i="15"/>
  <c r="I214" i="15" s="1"/>
  <c r="M214" i="15"/>
  <c r="N214" i="15"/>
  <c r="O214" i="15"/>
  <c r="P214" i="15"/>
  <c r="Q214" i="15"/>
  <c r="R214" i="15"/>
  <c r="S214" i="15"/>
  <c r="T214" i="15"/>
  <c r="U214" i="15"/>
  <c r="V214" i="15"/>
  <c r="W214" i="15"/>
  <c r="X214" i="15"/>
  <c r="Y214" i="15"/>
  <c r="Z214" i="15"/>
  <c r="AA214" i="15"/>
  <c r="AB214" i="15"/>
  <c r="AC214" i="15"/>
  <c r="AD214" i="15"/>
  <c r="AE214" i="15"/>
  <c r="AF214" i="15"/>
  <c r="AG214" i="15"/>
  <c r="AH214" i="15"/>
  <c r="AI214" i="15"/>
  <c r="AJ214" i="15"/>
  <c r="AK214" i="15"/>
  <c r="AL214" i="15"/>
  <c r="L215" i="15"/>
  <c r="H215" i="15" s="1"/>
  <c r="M215" i="15"/>
  <c r="N215" i="15"/>
  <c r="O215" i="15"/>
  <c r="P215" i="15"/>
  <c r="Q215" i="15"/>
  <c r="R215" i="15"/>
  <c r="S215" i="15"/>
  <c r="T215" i="15"/>
  <c r="U215" i="15"/>
  <c r="V215" i="15"/>
  <c r="W215" i="15"/>
  <c r="X215" i="15"/>
  <c r="Y215" i="15"/>
  <c r="Z215" i="15"/>
  <c r="AA215" i="15"/>
  <c r="AB215" i="15"/>
  <c r="AC215" i="15"/>
  <c r="AD215" i="15"/>
  <c r="AE215" i="15"/>
  <c r="AF215" i="15"/>
  <c r="AG215" i="15"/>
  <c r="AH215" i="15"/>
  <c r="AI215" i="15"/>
  <c r="AJ215" i="15"/>
  <c r="AK215" i="15"/>
  <c r="AL215" i="15"/>
  <c r="L216" i="15"/>
  <c r="H216" i="15" s="1"/>
  <c r="M216" i="15"/>
  <c r="N216" i="15"/>
  <c r="O216" i="15"/>
  <c r="P216" i="15"/>
  <c r="Q216" i="15"/>
  <c r="R216" i="15"/>
  <c r="S216" i="15"/>
  <c r="T216" i="15"/>
  <c r="U216" i="15"/>
  <c r="V216" i="15"/>
  <c r="W216" i="15"/>
  <c r="X216" i="15"/>
  <c r="Y216" i="15"/>
  <c r="Z216" i="15"/>
  <c r="AA216" i="15"/>
  <c r="AB216" i="15"/>
  <c r="AC216" i="15"/>
  <c r="AD216" i="15"/>
  <c r="AE216" i="15"/>
  <c r="AF216" i="15"/>
  <c r="AG216" i="15"/>
  <c r="AH216" i="15"/>
  <c r="AI216" i="15"/>
  <c r="AJ216" i="15"/>
  <c r="AK216" i="15"/>
  <c r="AL216" i="15"/>
  <c r="L217" i="15"/>
  <c r="H217" i="15" s="1"/>
  <c r="M217" i="15"/>
  <c r="N217" i="15"/>
  <c r="O217" i="15"/>
  <c r="P217" i="15"/>
  <c r="Q217" i="15"/>
  <c r="R217" i="15"/>
  <c r="S217" i="15"/>
  <c r="T217" i="15"/>
  <c r="U217" i="15"/>
  <c r="V217" i="15"/>
  <c r="W217" i="15"/>
  <c r="X217" i="15"/>
  <c r="Y217" i="15"/>
  <c r="Z217" i="15"/>
  <c r="AA217" i="15"/>
  <c r="AB217" i="15"/>
  <c r="AC217" i="15"/>
  <c r="AD217" i="15"/>
  <c r="AE217" i="15"/>
  <c r="AF217" i="15"/>
  <c r="AG217" i="15"/>
  <c r="AH217" i="15"/>
  <c r="AI217" i="15"/>
  <c r="AJ217" i="15"/>
  <c r="AK217" i="15"/>
  <c r="AL217" i="15"/>
  <c r="L218" i="15"/>
  <c r="H218" i="15" s="1"/>
  <c r="M218" i="15"/>
  <c r="N218" i="15"/>
  <c r="O218" i="15"/>
  <c r="P218" i="15"/>
  <c r="Q218" i="15"/>
  <c r="R218" i="15"/>
  <c r="S218" i="15"/>
  <c r="T218" i="15"/>
  <c r="U218" i="15"/>
  <c r="V218" i="15"/>
  <c r="W218" i="15"/>
  <c r="X218" i="15"/>
  <c r="Y218" i="15"/>
  <c r="Z218" i="15"/>
  <c r="AA218" i="15"/>
  <c r="AB218" i="15"/>
  <c r="AC218" i="15"/>
  <c r="AD218" i="15"/>
  <c r="AE218" i="15"/>
  <c r="AF218" i="15"/>
  <c r="AG218" i="15"/>
  <c r="AH218" i="15"/>
  <c r="AI218" i="15"/>
  <c r="AJ218" i="15"/>
  <c r="AK218" i="15"/>
  <c r="AL218" i="15"/>
  <c r="L219" i="15"/>
  <c r="H219" i="15" s="1"/>
  <c r="M219" i="15"/>
  <c r="N219" i="15"/>
  <c r="O219" i="15"/>
  <c r="P219" i="15"/>
  <c r="Q219" i="15"/>
  <c r="R219" i="15"/>
  <c r="S219" i="15"/>
  <c r="T219" i="15"/>
  <c r="U219" i="15"/>
  <c r="V219" i="15"/>
  <c r="W219" i="15"/>
  <c r="X219" i="15"/>
  <c r="Y219" i="15"/>
  <c r="Z219" i="15"/>
  <c r="AA219" i="15"/>
  <c r="AB219" i="15"/>
  <c r="AC219" i="15"/>
  <c r="AD219" i="15"/>
  <c r="AE219" i="15"/>
  <c r="AF219" i="15"/>
  <c r="AG219" i="15"/>
  <c r="AH219" i="15"/>
  <c r="AI219" i="15"/>
  <c r="AJ219" i="15"/>
  <c r="AK219" i="15"/>
  <c r="AL219" i="15"/>
  <c r="L220" i="15"/>
  <c r="I220" i="15" s="1"/>
  <c r="M220" i="15"/>
  <c r="N220" i="15"/>
  <c r="O220" i="15"/>
  <c r="P220" i="15"/>
  <c r="Q220" i="15"/>
  <c r="R220" i="15"/>
  <c r="S220" i="15"/>
  <c r="T220" i="15"/>
  <c r="U220" i="15"/>
  <c r="V220" i="15"/>
  <c r="W220" i="15"/>
  <c r="X220" i="15"/>
  <c r="Y220" i="15"/>
  <c r="Z220" i="15"/>
  <c r="AA220" i="15"/>
  <c r="AB220" i="15"/>
  <c r="AC220" i="15"/>
  <c r="AD220" i="15"/>
  <c r="AE220" i="15"/>
  <c r="AF220" i="15"/>
  <c r="AG220" i="15"/>
  <c r="AH220" i="15"/>
  <c r="AI220" i="15"/>
  <c r="AJ220" i="15"/>
  <c r="AK220" i="15"/>
  <c r="AL220" i="15"/>
  <c r="L221" i="15"/>
  <c r="H221" i="15" s="1"/>
  <c r="M221" i="15"/>
  <c r="N221" i="15"/>
  <c r="O221" i="15"/>
  <c r="P221" i="15"/>
  <c r="Q221" i="15"/>
  <c r="R221" i="15"/>
  <c r="S221" i="15"/>
  <c r="T221" i="15"/>
  <c r="U221" i="15"/>
  <c r="V221" i="15"/>
  <c r="W221" i="15"/>
  <c r="X221" i="15"/>
  <c r="Y221" i="15"/>
  <c r="Z221" i="15"/>
  <c r="AA221" i="15"/>
  <c r="AB221" i="15"/>
  <c r="AC221" i="15"/>
  <c r="AD221" i="15"/>
  <c r="AE221" i="15"/>
  <c r="AF221" i="15"/>
  <c r="AG221" i="15"/>
  <c r="AH221" i="15"/>
  <c r="AI221" i="15"/>
  <c r="AJ221" i="15"/>
  <c r="AK221" i="15"/>
  <c r="AL221" i="15"/>
  <c r="L222" i="15"/>
  <c r="M222" i="15"/>
  <c r="N222" i="15"/>
  <c r="O222" i="15"/>
  <c r="P222" i="15"/>
  <c r="Q222" i="15"/>
  <c r="R222" i="15"/>
  <c r="S222" i="15"/>
  <c r="T222" i="15"/>
  <c r="U222" i="15"/>
  <c r="V222" i="15"/>
  <c r="W222" i="15"/>
  <c r="X222" i="15"/>
  <c r="Y222" i="15"/>
  <c r="Z222" i="15"/>
  <c r="AA222" i="15"/>
  <c r="AB222" i="15"/>
  <c r="AC222" i="15"/>
  <c r="AD222" i="15"/>
  <c r="AE222" i="15"/>
  <c r="AF222" i="15"/>
  <c r="AG222" i="15"/>
  <c r="AH222" i="15"/>
  <c r="AI222" i="15"/>
  <c r="AJ222" i="15"/>
  <c r="AK222" i="15"/>
  <c r="AL222" i="15"/>
  <c r="K222" i="15" s="1"/>
  <c r="L223" i="15"/>
  <c r="I223" i="15" s="1"/>
  <c r="M223" i="15"/>
  <c r="N223" i="15"/>
  <c r="O223" i="15"/>
  <c r="P223" i="15"/>
  <c r="Q223" i="15"/>
  <c r="R223" i="15"/>
  <c r="S223" i="15"/>
  <c r="T223" i="15"/>
  <c r="U223" i="15"/>
  <c r="V223" i="15"/>
  <c r="W223" i="15"/>
  <c r="X223" i="15"/>
  <c r="Y223" i="15"/>
  <c r="Z223" i="15"/>
  <c r="AA223" i="15"/>
  <c r="AB223" i="15"/>
  <c r="AC223" i="15"/>
  <c r="AD223" i="15"/>
  <c r="AE223" i="15"/>
  <c r="AF223" i="15"/>
  <c r="AG223" i="15"/>
  <c r="AH223" i="15"/>
  <c r="AI223" i="15"/>
  <c r="AJ223" i="15"/>
  <c r="AK223" i="15"/>
  <c r="AL223" i="15"/>
  <c r="L224" i="15"/>
  <c r="H224" i="15" s="1"/>
  <c r="AM70" i="14" s="1"/>
  <c r="M224" i="15"/>
  <c r="N224" i="15"/>
  <c r="O224" i="15"/>
  <c r="P224" i="15"/>
  <c r="Q224" i="15"/>
  <c r="R224" i="15"/>
  <c r="S224" i="15"/>
  <c r="T224" i="15"/>
  <c r="U224" i="15"/>
  <c r="V224" i="15"/>
  <c r="W224" i="15"/>
  <c r="X224" i="15"/>
  <c r="Y224" i="15"/>
  <c r="Z224" i="15"/>
  <c r="AA224" i="15"/>
  <c r="AB224" i="15"/>
  <c r="AC224" i="15"/>
  <c r="AD224" i="15"/>
  <c r="AE224" i="15"/>
  <c r="AF224" i="15"/>
  <c r="AG224" i="15"/>
  <c r="AH224" i="15"/>
  <c r="AI224" i="15"/>
  <c r="AJ224" i="15"/>
  <c r="AK224" i="15"/>
  <c r="AL224" i="15"/>
  <c r="L225" i="15"/>
  <c r="I225" i="15" s="1"/>
  <c r="M225" i="15"/>
  <c r="N225" i="15"/>
  <c r="O225" i="15"/>
  <c r="P225" i="15"/>
  <c r="Q225" i="15"/>
  <c r="R225" i="15"/>
  <c r="S225" i="15"/>
  <c r="T225" i="15"/>
  <c r="U225" i="15"/>
  <c r="V225" i="15"/>
  <c r="W225" i="15"/>
  <c r="X225" i="15"/>
  <c r="Y225" i="15"/>
  <c r="Z225" i="15"/>
  <c r="AA225" i="15"/>
  <c r="AB225" i="15"/>
  <c r="AC225" i="15"/>
  <c r="AD225" i="15"/>
  <c r="AE225" i="15"/>
  <c r="AF225" i="15"/>
  <c r="AG225" i="15"/>
  <c r="AH225" i="15"/>
  <c r="AI225" i="15"/>
  <c r="AJ225" i="15"/>
  <c r="AK225" i="15"/>
  <c r="AL225" i="15"/>
  <c r="L226" i="15"/>
  <c r="I226" i="15" s="1"/>
  <c r="M226" i="15"/>
  <c r="N226" i="15"/>
  <c r="O226" i="15"/>
  <c r="P226" i="15"/>
  <c r="Q226" i="15"/>
  <c r="R226" i="15"/>
  <c r="S226" i="15"/>
  <c r="T226" i="15"/>
  <c r="U226" i="15"/>
  <c r="V226" i="15"/>
  <c r="W226" i="15"/>
  <c r="X226" i="15"/>
  <c r="Y226" i="15"/>
  <c r="Z226" i="15"/>
  <c r="AA226" i="15"/>
  <c r="AB226" i="15"/>
  <c r="AC226" i="15"/>
  <c r="AD226" i="15"/>
  <c r="AE226" i="15"/>
  <c r="AF226" i="15"/>
  <c r="AG226" i="15"/>
  <c r="AH226" i="15"/>
  <c r="AI226" i="15"/>
  <c r="AJ226" i="15"/>
  <c r="AK226" i="15"/>
  <c r="AL226" i="15"/>
  <c r="L227" i="15"/>
  <c r="H227" i="15" s="1"/>
  <c r="M227" i="15"/>
  <c r="N227" i="15"/>
  <c r="O227" i="15"/>
  <c r="P227" i="15"/>
  <c r="Q227" i="15"/>
  <c r="R227" i="15"/>
  <c r="S227" i="15"/>
  <c r="T227" i="15"/>
  <c r="U227" i="15"/>
  <c r="V227" i="15"/>
  <c r="W227" i="15"/>
  <c r="X227" i="15"/>
  <c r="Y227" i="15"/>
  <c r="Z227" i="15"/>
  <c r="AA227" i="15"/>
  <c r="AB227" i="15"/>
  <c r="AC227" i="15"/>
  <c r="AD227" i="15"/>
  <c r="AE227" i="15"/>
  <c r="AF227" i="15"/>
  <c r="AG227" i="15"/>
  <c r="AH227" i="15"/>
  <c r="AI227" i="15"/>
  <c r="AJ227" i="15"/>
  <c r="AK227" i="15"/>
  <c r="AL227" i="15"/>
  <c r="L228" i="15"/>
  <c r="I228" i="15" s="1"/>
  <c r="M228" i="15"/>
  <c r="N228" i="15"/>
  <c r="O228" i="15"/>
  <c r="P228" i="15"/>
  <c r="Q228" i="15"/>
  <c r="R228" i="15"/>
  <c r="S228" i="15"/>
  <c r="T228" i="15"/>
  <c r="U228" i="15"/>
  <c r="V228" i="15"/>
  <c r="W228" i="15"/>
  <c r="X228" i="15"/>
  <c r="Y228" i="15"/>
  <c r="Z228" i="15"/>
  <c r="AA228" i="15"/>
  <c r="AB228" i="15"/>
  <c r="AC228" i="15"/>
  <c r="AD228" i="15"/>
  <c r="AE228" i="15"/>
  <c r="AF228" i="15"/>
  <c r="AG228" i="15"/>
  <c r="AH228" i="15"/>
  <c r="AI228" i="15"/>
  <c r="AJ228" i="15"/>
  <c r="AK228" i="15"/>
  <c r="AL228" i="15"/>
  <c r="L229" i="15"/>
  <c r="I229" i="15" s="1"/>
  <c r="M229" i="15"/>
  <c r="N229" i="15"/>
  <c r="O229" i="15"/>
  <c r="P229" i="15"/>
  <c r="Q229" i="15"/>
  <c r="R229" i="15"/>
  <c r="S229" i="15"/>
  <c r="T229" i="15"/>
  <c r="U229" i="15"/>
  <c r="V229" i="15"/>
  <c r="W229" i="15"/>
  <c r="X229" i="15"/>
  <c r="Y229" i="15"/>
  <c r="Z229" i="15"/>
  <c r="AA229" i="15"/>
  <c r="AB229" i="15"/>
  <c r="AC229" i="15"/>
  <c r="AD229" i="15"/>
  <c r="AE229" i="15"/>
  <c r="AF229" i="15"/>
  <c r="AG229" i="15"/>
  <c r="AH229" i="15"/>
  <c r="AI229" i="15"/>
  <c r="AJ229" i="15"/>
  <c r="AK229" i="15"/>
  <c r="AL229" i="15"/>
  <c r="L230" i="15"/>
  <c r="I230" i="15" s="1"/>
  <c r="M230" i="15"/>
  <c r="N230" i="15"/>
  <c r="O230" i="15"/>
  <c r="P230" i="15"/>
  <c r="Q230" i="15"/>
  <c r="R230" i="15"/>
  <c r="S230" i="15"/>
  <c r="T230" i="15"/>
  <c r="U230" i="15"/>
  <c r="V230" i="15"/>
  <c r="W230" i="15"/>
  <c r="X230" i="15"/>
  <c r="Y230" i="15"/>
  <c r="Z230" i="15"/>
  <c r="AA230" i="15"/>
  <c r="AB230" i="15"/>
  <c r="AC230" i="15"/>
  <c r="AD230" i="15"/>
  <c r="AE230" i="15"/>
  <c r="AF230" i="15"/>
  <c r="AG230" i="15"/>
  <c r="AH230" i="15"/>
  <c r="AI230" i="15"/>
  <c r="AJ230" i="15"/>
  <c r="AK230" i="15"/>
  <c r="AL230" i="15"/>
  <c r="J241" i="15"/>
  <c r="K227" i="15"/>
  <c r="K242" i="15"/>
  <c r="K234" i="15"/>
  <c r="K250" i="15"/>
  <c r="H247" i="15"/>
  <c r="K241" i="15"/>
  <c r="J242" i="15"/>
  <c r="J215" i="15"/>
  <c r="K244" i="15"/>
  <c r="J221" i="15"/>
  <c r="K223" i="15"/>
  <c r="K245" i="15"/>
  <c r="J244" i="15"/>
  <c r="K246" i="15"/>
  <c r="J223" i="15"/>
  <c r="K224" i="15"/>
  <c r="J217" i="15"/>
  <c r="J214" i="15"/>
  <c r="K225" i="15"/>
  <c r="J224" i="15"/>
  <c r="K215" i="15"/>
  <c r="K226" i="15"/>
  <c r="J225" i="15"/>
  <c r="H248" i="15"/>
  <c r="J250" i="15"/>
  <c r="J249" i="15"/>
  <c r="J243" i="15"/>
  <c r="K228" i="15"/>
  <c r="K216" i="15"/>
  <c r="J234" i="15"/>
  <c r="K229" i="15"/>
  <c r="K221" i="15"/>
  <c r="K230" i="15"/>
  <c r="J245" i="15"/>
  <c r="K243" i="15"/>
  <c r="J246" i="15"/>
  <c r="J227" i="15"/>
  <c r="J228" i="15"/>
  <c r="J230" i="15"/>
  <c r="J226" i="15"/>
  <c r="J229" i="15"/>
  <c r="J233" i="15"/>
  <c r="K247" i="15"/>
  <c r="K248" i="15"/>
  <c r="J247" i="15"/>
  <c r="K249" i="15"/>
  <c r="J248" i="15"/>
  <c r="K238" i="15"/>
  <c r="K239" i="15"/>
  <c r="J238" i="15"/>
  <c r="K240" i="15"/>
  <c r="J239" i="15"/>
  <c r="J240" i="15"/>
  <c r="I240" i="15"/>
  <c r="K231" i="15"/>
  <c r="K232" i="15"/>
  <c r="J231" i="15"/>
  <c r="K233" i="15"/>
  <c r="J232" i="15"/>
  <c r="K217" i="15"/>
  <c r="J216" i="15"/>
  <c r="K218" i="15"/>
  <c r="K219" i="15"/>
  <c r="J218" i="15"/>
  <c r="K220" i="15"/>
  <c r="J219" i="15"/>
  <c r="J220" i="15"/>
  <c r="K212" i="15"/>
  <c r="K213" i="15"/>
  <c r="J212" i="15"/>
  <c r="K214" i="15"/>
  <c r="J213" i="15"/>
  <c r="AK211" i="15"/>
  <c r="AJ211" i="15"/>
  <c r="AI211" i="15"/>
  <c r="AK210" i="15"/>
  <c r="AJ210" i="15"/>
  <c r="AI210" i="15"/>
  <c r="AK209" i="15"/>
  <c r="AJ209" i="15"/>
  <c r="AI209" i="15"/>
  <c r="AK208" i="15"/>
  <c r="AJ208" i="15"/>
  <c r="AI208" i="15"/>
  <c r="AK207" i="15"/>
  <c r="AJ207" i="15"/>
  <c r="AI207" i="15"/>
  <c r="AK206" i="15"/>
  <c r="AJ206" i="15"/>
  <c r="AI206" i="15"/>
  <c r="AK205" i="15"/>
  <c r="AJ205" i="15"/>
  <c r="AI205" i="15"/>
  <c r="AK204" i="15"/>
  <c r="AJ204" i="15"/>
  <c r="AI204" i="15"/>
  <c r="AK203" i="15"/>
  <c r="AJ203" i="15"/>
  <c r="AI203" i="15"/>
  <c r="AK202" i="15"/>
  <c r="AJ202" i="15"/>
  <c r="AI202" i="15"/>
  <c r="AK201" i="15"/>
  <c r="AJ201" i="15"/>
  <c r="AI201" i="15"/>
  <c r="AK200" i="15"/>
  <c r="AJ200" i="15"/>
  <c r="AI200" i="15"/>
  <c r="AK199" i="15"/>
  <c r="AJ199" i="15"/>
  <c r="AI199" i="15"/>
  <c r="AK198" i="15"/>
  <c r="AJ198" i="15"/>
  <c r="AI198" i="15"/>
  <c r="AK197" i="15"/>
  <c r="AJ197" i="15"/>
  <c r="AI197" i="15"/>
  <c r="AK196" i="15"/>
  <c r="AJ196" i="15"/>
  <c r="AI196" i="15"/>
  <c r="AK195" i="15"/>
  <c r="AJ195" i="15"/>
  <c r="AI195" i="15"/>
  <c r="AK194" i="15"/>
  <c r="AJ194" i="15"/>
  <c r="AI194" i="15"/>
  <c r="AK193" i="15"/>
  <c r="AJ193" i="15"/>
  <c r="AI193" i="15"/>
  <c r="AK192" i="15"/>
  <c r="AJ192" i="15"/>
  <c r="AI192" i="15"/>
  <c r="AK191" i="15"/>
  <c r="AJ191" i="15"/>
  <c r="AI191" i="15"/>
  <c r="AK190" i="15"/>
  <c r="AJ190" i="15"/>
  <c r="AI190" i="15"/>
  <c r="AK189" i="15"/>
  <c r="AJ189" i="15"/>
  <c r="AI189" i="15"/>
  <c r="AK188" i="15"/>
  <c r="AJ188" i="15"/>
  <c r="AI188" i="15"/>
  <c r="AK187" i="15"/>
  <c r="AJ187" i="15"/>
  <c r="AI187" i="15"/>
  <c r="AK186" i="15"/>
  <c r="AJ186" i="15"/>
  <c r="AI186" i="15"/>
  <c r="AK185" i="15"/>
  <c r="AJ185" i="15"/>
  <c r="AI185" i="15"/>
  <c r="AK184" i="15"/>
  <c r="AJ184" i="15"/>
  <c r="AI184" i="15"/>
  <c r="AK183" i="15"/>
  <c r="AJ183" i="15"/>
  <c r="AI183" i="15"/>
  <c r="AK182" i="15"/>
  <c r="AJ182" i="15"/>
  <c r="AI182" i="15"/>
  <c r="AK181" i="15"/>
  <c r="AJ181" i="15"/>
  <c r="AI181" i="15"/>
  <c r="AK180" i="15"/>
  <c r="AJ180" i="15"/>
  <c r="AI180" i="15"/>
  <c r="AK179" i="15"/>
  <c r="AJ179" i="15"/>
  <c r="AI179" i="15"/>
  <c r="AK178" i="15"/>
  <c r="AJ178" i="15"/>
  <c r="AI178" i="15"/>
  <c r="AK177" i="15"/>
  <c r="AJ177" i="15"/>
  <c r="AI177" i="15"/>
  <c r="AK176" i="15"/>
  <c r="AJ176" i="15"/>
  <c r="AI176" i="15"/>
  <c r="AK175" i="15"/>
  <c r="AJ175" i="15"/>
  <c r="AI175" i="15"/>
  <c r="AK174" i="15"/>
  <c r="AJ174" i="15"/>
  <c r="AI174" i="15"/>
  <c r="AK173" i="15"/>
  <c r="AJ173" i="15"/>
  <c r="AI173" i="15"/>
  <c r="AK172" i="15"/>
  <c r="AJ172" i="15"/>
  <c r="AI172" i="15"/>
  <c r="AK171" i="15"/>
  <c r="AJ171" i="15"/>
  <c r="AI171" i="15"/>
  <c r="AK170" i="15"/>
  <c r="AJ170" i="15"/>
  <c r="AI170" i="15"/>
  <c r="AK169" i="15"/>
  <c r="AJ169" i="15"/>
  <c r="AI169" i="15"/>
  <c r="AK168" i="15"/>
  <c r="AJ168" i="15"/>
  <c r="AI168" i="15"/>
  <c r="AK167" i="15"/>
  <c r="AJ167" i="15"/>
  <c r="AI167" i="15"/>
  <c r="AK166" i="15"/>
  <c r="AJ166" i="15"/>
  <c r="AI166" i="15"/>
  <c r="AK165" i="15"/>
  <c r="AJ165" i="15"/>
  <c r="AI165" i="15"/>
  <c r="AK164" i="15"/>
  <c r="AJ164" i="15"/>
  <c r="AI164" i="15"/>
  <c r="AK163" i="15"/>
  <c r="AJ163" i="15"/>
  <c r="AI163" i="15"/>
  <c r="AK162" i="15"/>
  <c r="AJ162" i="15"/>
  <c r="AI162" i="15"/>
  <c r="AK161" i="15"/>
  <c r="AJ161" i="15"/>
  <c r="AI161" i="15"/>
  <c r="AK160" i="15"/>
  <c r="AJ160" i="15"/>
  <c r="AI160" i="15"/>
  <c r="AK159" i="15"/>
  <c r="AJ159" i="15"/>
  <c r="AI159" i="15"/>
  <c r="AK158" i="15"/>
  <c r="AJ158" i="15"/>
  <c r="AI158" i="15"/>
  <c r="AK157" i="15"/>
  <c r="AJ157" i="15"/>
  <c r="AI157" i="15"/>
  <c r="AK156" i="15"/>
  <c r="AJ156" i="15"/>
  <c r="AI156" i="15"/>
  <c r="AK155" i="15"/>
  <c r="AJ155" i="15"/>
  <c r="AI155" i="15"/>
  <c r="AK154" i="15"/>
  <c r="AJ154" i="15"/>
  <c r="AI154" i="15"/>
  <c r="AK153" i="15"/>
  <c r="AJ153" i="15"/>
  <c r="AI153" i="15"/>
  <c r="AK152" i="15"/>
  <c r="AJ152" i="15"/>
  <c r="AI152" i="15"/>
  <c r="AK151" i="15"/>
  <c r="AJ151" i="15"/>
  <c r="AI151" i="15"/>
  <c r="AK150" i="15"/>
  <c r="AJ150" i="15"/>
  <c r="AI150" i="15"/>
  <c r="AK149" i="15"/>
  <c r="AJ149" i="15"/>
  <c r="AI149" i="15"/>
  <c r="AK148" i="15"/>
  <c r="AJ148" i="15"/>
  <c r="AI148" i="15"/>
  <c r="AK147" i="15"/>
  <c r="AJ147" i="15"/>
  <c r="AI147" i="15"/>
  <c r="AK146" i="15"/>
  <c r="AJ146" i="15"/>
  <c r="AI146" i="15"/>
  <c r="AK145" i="15"/>
  <c r="AJ145" i="15"/>
  <c r="AI145" i="15"/>
  <c r="AK144" i="15"/>
  <c r="AJ144" i="15"/>
  <c r="AI144" i="15"/>
  <c r="AK143" i="15"/>
  <c r="AJ143" i="15"/>
  <c r="AI143" i="15"/>
  <c r="AK142" i="15"/>
  <c r="AJ142" i="15"/>
  <c r="AI142" i="15"/>
  <c r="AK141" i="15"/>
  <c r="AJ141" i="15"/>
  <c r="AI141" i="15"/>
  <c r="AK140" i="15"/>
  <c r="AJ140" i="15"/>
  <c r="AI140" i="15"/>
  <c r="AK139" i="15"/>
  <c r="AJ139" i="15"/>
  <c r="AI139" i="15"/>
  <c r="AK138" i="15"/>
  <c r="AJ138" i="15"/>
  <c r="AI138" i="15"/>
  <c r="AK137" i="15"/>
  <c r="AJ137" i="15"/>
  <c r="AI137" i="15"/>
  <c r="AK136" i="15"/>
  <c r="AJ136" i="15"/>
  <c r="AI136" i="15"/>
  <c r="AK135" i="15"/>
  <c r="AJ135" i="15"/>
  <c r="AI135" i="15"/>
  <c r="AK134" i="15"/>
  <c r="AJ134" i="15"/>
  <c r="AI134" i="15"/>
  <c r="AK133" i="15"/>
  <c r="AJ133" i="15"/>
  <c r="AI133" i="15"/>
  <c r="AK132" i="15"/>
  <c r="AJ132" i="15"/>
  <c r="AI132" i="15"/>
  <c r="AK131" i="15"/>
  <c r="AJ131" i="15"/>
  <c r="AI131" i="15"/>
  <c r="AK130" i="15"/>
  <c r="AJ130" i="15"/>
  <c r="AI130" i="15"/>
  <c r="AK129" i="15"/>
  <c r="AJ129" i="15"/>
  <c r="AI129" i="15"/>
  <c r="AK128" i="15"/>
  <c r="AJ128" i="15"/>
  <c r="AI128" i="15"/>
  <c r="AK127" i="15"/>
  <c r="AJ127" i="15"/>
  <c r="AI127" i="15"/>
  <c r="AK126" i="15"/>
  <c r="AJ126" i="15"/>
  <c r="AI126" i="15"/>
  <c r="AK125" i="15"/>
  <c r="AJ125" i="15"/>
  <c r="AI125" i="15"/>
  <c r="AK124" i="15"/>
  <c r="AJ124" i="15"/>
  <c r="AI124" i="15"/>
  <c r="AK123" i="15"/>
  <c r="AJ123" i="15"/>
  <c r="AI123" i="15"/>
  <c r="AK122" i="15"/>
  <c r="AJ122" i="15"/>
  <c r="AI122" i="15"/>
  <c r="AK121" i="15"/>
  <c r="AJ121" i="15"/>
  <c r="AI121" i="15"/>
  <c r="AK120" i="15"/>
  <c r="AJ120" i="15"/>
  <c r="AI120" i="15"/>
  <c r="AK119" i="15"/>
  <c r="AJ119" i="15"/>
  <c r="AI119" i="15"/>
  <c r="AK118" i="15"/>
  <c r="AJ118" i="15"/>
  <c r="AI118" i="15"/>
  <c r="AK117" i="15"/>
  <c r="AJ117" i="15"/>
  <c r="AI117" i="15"/>
  <c r="AK116" i="15"/>
  <c r="AJ116" i="15"/>
  <c r="AI116" i="15"/>
  <c r="AK115" i="15"/>
  <c r="AJ115" i="15"/>
  <c r="AI115" i="15"/>
  <c r="AK114" i="15"/>
  <c r="AJ114" i="15"/>
  <c r="AI114" i="15"/>
  <c r="AK113" i="15"/>
  <c r="AJ113" i="15"/>
  <c r="AI113" i="15"/>
  <c r="AK112" i="15"/>
  <c r="AJ112" i="15"/>
  <c r="AI112" i="15"/>
  <c r="AK111" i="15"/>
  <c r="AJ111" i="15"/>
  <c r="AI111" i="15"/>
  <c r="AK110" i="15"/>
  <c r="AJ110" i="15"/>
  <c r="AI110" i="15"/>
  <c r="AK109" i="15"/>
  <c r="AJ109" i="15"/>
  <c r="AI109" i="15"/>
  <c r="AK108" i="15"/>
  <c r="AJ108" i="15"/>
  <c r="AI108" i="15"/>
  <c r="AK107" i="15"/>
  <c r="AJ107" i="15"/>
  <c r="AI107" i="15"/>
  <c r="AK106" i="15"/>
  <c r="AJ106" i="15"/>
  <c r="AI106" i="15"/>
  <c r="AK105" i="15"/>
  <c r="AJ105" i="15"/>
  <c r="AI105" i="15"/>
  <c r="AK104" i="15"/>
  <c r="AJ104" i="15"/>
  <c r="AI104" i="15"/>
  <c r="AK103" i="15"/>
  <c r="AJ103" i="15"/>
  <c r="AI103" i="15"/>
  <c r="AK102" i="15"/>
  <c r="AJ102" i="15"/>
  <c r="AI102" i="15"/>
  <c r="AK101" i="15"/>
  <c r="AJ101" i="15"/>
  <c r="AI101" i="15"/>
  <c r="AK100" i="15"/>
  <c r="AJ100" i="15"/>
  <c r="AI100" i="15"/>
  <c r="AK99" i="15"/>
  <c r="AJ99" i="15"/>
  <c r="AI99" i="15"/>
  <c r="AK98" i="15"/>
  <c r="AJ98" i="15"/>
  <c r="AI98" i="15"/>
  <c r="AK97" i="15"/>
  <c r="AJ97" i="15"/>
  <c r="AI97" i="15"/>
  <c r="AK96" i="15"/>
  <c r="AJ96" i="15"/>
  <c r="AI96" i="15"/>
  <c r="AK95" i="15"/>
  <c r="AJ95" i="15"/>
  <c r="AI95" i="15"/>
  <c r="AK94" i="15"/>
  <c r="AJ94" i="15"/>
  <c r="AI94" i="15"/>
  <c r="AK93" i="15"/>
  <c r="AJ93" i="15"/>
  <c r="AI93" i="15"/>
  <c r="AK92" i="15"/>
  <c r="AJ92" i="15"/>
  <c r="AI92" i="15"/>
  <c r="AK91" i="15"/>
  <c r="AJ91" i="15"/>
  <c r="AI91" i="15"/>
  <c r="AK90" i="15"/>
  <c r="AJ90" i="15"/>
  <c r="AI90" i="15"/>
  <c r="AK89" i="15"/>
  <c r="AJ89" i="15"/>
  <c r="AI89" i="15"/>
  <c r="AK88" i="15"/>
  <c r="AJ88" i="15"/>
  <c r="AI88" i="15"/>
  <c r="AK87" i="15"/>
  <c r="AJ87" i="15"/>
  <c r="AI87" i="15"/>
  <c r="AK86" i="15"/>
  <c r="AJ86" i="15"/>
  <c r="AI86" i="15"/>
  <c r="AK85" i="15"/>
  <c r="AJ85" i="15"/>
  <c r="AI85" i="15"/>
  <c r="AK84" i="15"/>
  <c r="AJ84" i="15"/>
  <c r="AI84" i="15"/>
  <c r="AK83" i="15"/>
  <c r="AJ83" i="15"/>
  <c r="AI83" i="15"/>
  <c r="AK82" i="15"/>
  <c r="AJ82" i="15"/>
  <c r="AI82" i="15"/>
  <c r="AK81" i="15"/>
  <c r="AJ81" i="15"/>
  <c r="AI81" i="15"/>
  <c r="AK80" i="15"/>
  <c r="AJ80" i="15"/>
  <c r="AI80" i="15"/>
  <c r="AK79" i="15"/>
  <c r="AJ79" i="15"/>
  <c r="AI79" i="15"/>
  <c r="AK78" i="15"/>
  <c r="AJ78" i="15"/>
  <c r="AI78" i="15"/>
  <c r="AK77" i="15"/>
  <c r="AJ77" i="15"/>
  <c r="AI77" i="15"/>
  <c r="AK76" i="15"/>
  <c r="AJ76" i="15"/>
  <c r="AI76" i="15"/>
  <c r="AK75" i="15"/>
  <c r="AJ75" i="15"/>
  <c r="AI75" i="15"/>
  <c r="AK74" i="15"/>
  <c r="AJ74" i="15"/>
  <c r="AI74" i="15"/>
  <c r="AK73" i="15"/>
  <c r="AJ73" i="15"/>
  <c r="AI73" i="15"/>
  <c r="AK72" i="15"/>
  <c r="AJ72" i="15"/>
  <c r="AI72" i="15"/>
  <c r="AK71" i="15"/>
  <c r="AJ71" i="15"/>
  <c r="AI71" i="15"/>
  <c r="AK70" i="15"/>
  <c r="AJ70" i="15"/>
  <c r="AI70" i="15"/>
  <c r="AK69" i="15"/>
  <c r="AJ69" i="15"/>
  <c r="AI69" i="15"/>
  <c r="AK68" i="15"/>
  <c r="AJ68" i="15"/>
  <c r="AI68" i="15"/>
  <c r="AK67" i="15"/>
  <c r="AJ67" i="15"/>
  <c r="AI67" i="15"/>
  <c r="AK66" i="15"/>
  <c r="AJ66" i="15"/>
  <c r="AI66" i="15"/>
  <c r="AK65" i="15"/>
  <c r="AJ65" i="15"/>
  <c r="AI65" i="15"/>
  <c r="AK64" i="15"/>
  <c r="AJ64" i="15"/>
  <c r="AI64" i="15"/>
  <c r="AK63" i="15"/>
  <c r="AJ63" i="15"/>
  <c r="AI63" i="15"/>
  <c r="AK62" i="15"/>
  <c r="AJ62" i="15"/>
  <c r="AI62" i="15"/>
  <c r="AK61" i="15"/>
  <c r="AJ61" i="15"/>
  <c r="AI61" i="15"/>
  <c r="AK60" i="15"/>
  <c r="AJ60" i="15"/>
  <c r="AI60" i="15"/>
  <c r="AK59" i="15"/>
  <c r="AJ59" i="15"/>
  <c r="AI59" i="15"/>
  <c r="AK58" i="15"/>
  <c r="AJ58" i="15"/>
  <c r="AI58" i="15"/>
  <c r="AK57" i="15"/>
  <c r="AJ57" i="15"/>
  <c r="AI57" i="15"/>
  <c r="AK56" i="15"/>
  <c r="AJ56" i="15"/>
  <c r="AI56" i="15"/>
  <c r="AK55" i="15"/>
  <c r="AJ55" i="15"/>
  <c r="AI55" i="15"/>
  <c r="AK54" i="15"/>
  <c r="AJ54" i="15"/>
  <c r="AI54" i="15"/>
  <c r="AK53" i="15"/>
  <c r="AJ53" i="15"/>
  <c r="AI53" i="15"/>
  <c r="AK52" i="15"/>
  <c r="AJ52" i="15"/>
  <c r="AI52" i="15"/>
  <c r="AK51" i="15"/>
  <c r="AJ51" i="15"/>
  <c r="AI51" i="15"/>
  <c r="AK50" i="15"/>
  <c r="AJ50" i="15"/>
  <c r="AI50" i="15"/>
  <c r="AK49" i="15"/>
  <c r="AJ49" i="15"/>
  <c r="AI49" i="15"/>
  <c r="AK48" i="15"/>
  <c r="AJ48" i="15"/>
  <c r="AI48" i="15"/>
  <c r="AK47" i="15"/>
  <c r="AJ47" i="15"/>
  <c r="AI47" i="15"/>
  <c r="AK46" i="15"/>
  <c r="AJ46" i="15"/>
  <c r="AI46" i="15"/>
  <c r="AK45" i="15"/>
  <c r="AJ45" i="15"/>
  <c r="AI45" i="15"/>
  <c r="AK44" i="15"/>
  <c r="AJ44" i="15"/>
  <c r="AI44" i="15"/>
  <c r="AK43" i="15"/>
  <c r="AJ43" i="15"/>
  <c r="AI43" i="15"/>
  <c r="AK42" i="15"/>
  <c r="AJ42" i="15"/>
  <c r="AI42" i="15"/>
  <c r="AK41" i="15"/>
  <c r="AJ41" i="15"/>
  <c r="AI41" i="15"/>
  <c r="AK40" i="15"/>
  <c r="AJ40" i="15"/>
  <c r="AI40" i="15"/>
  <c r="AK39" i="15"/>
  <c r="AJ39" i="15"/>
  <c r="AI39" i="15"/>
  <c r="AK38" i="15"/>
  <c r="AJ38" i="15"/>
  <c r="AI38" i="15"/>
  <c r="AK37" i="15"/>
  <c r="AJ37" i="15"/>
  <c r="AI37" i="15"/>
  <c r="AK36" i="15"/>
  <c r="AJ36" i="15"/>
  <c r="AI36" i="15"/>
  <c r="AK35" i="15"/>
  <c r="AJ35" i="15"/>
  <c r="AI35" i="15"/>
  <c r="AK34" i="15"/>
  <c r="AJ34" i="15"/>
  <c r="AI34" i="15"/>
  <c r="AK33" i="15"/>
  <c r="AJ33" i="15"/>
  <c r="AI33" i="15"/>
  <c r="AK32" i="15"/>
  <c r="AJ32" i="15"/>
  <c r="AI32" i="15"/>
  <c r="AK31" i="15"/>
  <c r="AJ31" i="15"/>
  <c r="AI31" i="15"/>
  <c r="AK30" i="15"/>
  <c r="AJ30" i="15"/>
  <c r="AI30" i="15"/>
  <c r="AK29" i="15"/>
  <c r="AJ29" i="15"/>
  <c r="AI29" i="15"/>
  <c r="AK28" i="15"/>
  <c r="AJ28" i="15"/>
  <c r="AI28" i="15"/>
  <c r="AK27" i="15"/>
  <c r="AJ27" i="15"/>
  <c r="AI27" i="15"/>
  <c r="AK26" i="15"/>
  <c r="AJ26" i="15"/>
  <c r="AI26" i="15"/>
  <c r="AK25" i="15"/>
  <c r="AJ25" i="15"/>
  <c r="AI25" i="15"/>
  <c r="AK24" i="15"/>
  <c r="AJ24" i="15"/>
  <c r="AI24" i="15"/>
  <c r="AK23" i="15"/>
  <c r="AJ23" i="15"/>
  <c r="AI23" i="15"/>
  <c r="AK22" i="15"/>
  <c r="AJ22" i="15"/>
  <c r="AI22" i="15"/>
  <c r="AK21" i="15"/>
  <c r="AJ21" i="15"/>
  <c r="AI21" i="15"/>
  <c r="AK20" i="15"/>
  <c r="AJ20" i="15"/>
  <c r="AI20" i="15"/>
  <c r="AK19" i="15"/>
  <c r="AJ19" i="15"/>
  <c r="AI19" i="15"/>
  <c r="AK18" i="15"/>
  <c r="AJ18" i="15"/>
  <c r="AI18" i="15"/>
  <c r="AK17" i="15"/>
  <c r="AJ17" i="15"/>
  <c r="AI17" i="15"/>
  <c r="AK16" i="15"/>
  <c r="AJ16" i="15"/>
  <c r="AI16" i="15"/>
  <c r="AK15" i="15"/>
  <c r="AJ15" i="15"/>
  <c r="AI15" i="15"/>
  <c r="AK14" i="15"/>
  <c r="AJ14" i="15"/>
  <c r="AI14" i="15"/>
  <c r="AK13" i="15"/>
  <c r="AJ13" i="15"/>
  <c r="AI13" i="15"/>
  <c r="AK12" i="15"/>
  <c r="AJ12" i="15"/>
  <c r="AI12" i="15"/>
  <c r="AK11" i="15"/>
  <c r="AJ11" i="15"/>
  <c r="AI11" i="15"/>
  <c r="AK10" i="15"/>
  <c r="AJ10" i="15"/>
  <c r="AI10" i="15"/>
  <c r="AK9" i="15"/>
  <c r="AJ9" i="15"/>
  <c r="AI9" i="15"/>
  <c r="AK8" i="15"/>
  <c r="AJ8" i="15"/>
  <c r="AI8" i="15"/>
  <c r="AK7" i="15"/>
  <c r="AJ7" i="15"/>
  <c r="AI7" i="15"/>
  <c r="AK6" i="15"/>
  <c r="AJ6" i="15"/>
  <c r="AI6" i="15"/>
  <c r="AK5" i="15"/>
  <c r="AJ5" i="15"/>
  <c r="AI5" i="15"/>
  <c r="AK4" i="15"/>
  <c r="AJ4" i="15"/>
  <c r="AI4" i="15"/>
  <c r="AK3" i="15"/>
  <c r="AJ3" i="15"/>
  <c r="AI3" i="15"/>
  <c r="AK2" i="15"/>
  <c r="AJ2" i="15"/>
  <c r="AI2" i="15"/>
  <c r="AH211" i="15"/>
  <c r="AH210" i="15"/>
  <c r="AH209" i="15"/>
  <c r="AH208" i="15"/>
  <c r="AH207" i="15"/>
  <c r="AH206" i="15"/>
  <c r="AH205" i="15"/>
  <c r="AH204" i="15"/>
  <c r="AH203" i="15"/>
  <c r="AH202" i="15"/>
  <c r="AH201" i="15"/>
  <c r="AH200" i="15"/>
  <c r="AH199" i="15"/>
  <c r="AH198" i="15"/>
  <c r="AH197" i="15"/>
  <c r="AH196" i="15"/>
  <c r="AH195" i="15"/>
  <c r="AH194" i="15"/>
  <c r="AH193" i="15"/>
  <c r="AH192" i="15"/>
  <c r="AH191" i="15"/>
  <c r="AH190" i="15"/>
  <c r="AH189" i="15"/>
  <c r="AH188" i="15"/>
  <c r="AH187" i="15"/>
  <c r="AH186" i="15"/>
  <c r="AH185" i="15"/>
  <c r="AH184" i="15"/>
  <c r="AH183" i="15"/>
  <c r="AH182" i="15"/>
  <c r="AH181" i="15"/>
  <c r="AH180" i="15"/>
  <c r="AH179" i="15"/>
  <c r="AH178" i="15"/>
  <c r="AH177" i="15"/>
  <c r="AH176" i="15"/>
  <c r="AH175" i="15"/>
  <c r="AH174" i="15"/>
  <c r="AH173" i="15"/>
  <c r="AH172" i="15"/>
  <c r="AH171" i="15"/>
  <c r="AH170" i="15"/>
  <c r="AH169" i="15"/>
  <c r="AH168" i="15"/>
  <c r="AH167" i="15"/>
  <c r="AH166" i="15"/>
  <c r="AH165" i="15"/>
  <c r="AH164" i="15"/>
  <c r="AH163" i="15"/>
  <c r="AH162" i="15"/>
  <c r="AH161" i="15"/>
  <c r="AH160" i="15"/>
  <c r="AH159" i="15"/>
  <c r="AH158" i="15"/>
  <c r="AH157" i="15"/>
  <c r="AH156" i="15"/>
  <c r="AH155" i="15"/>
  <c r="AH154" i="15"/>
  <c r="AH153" i="15"/>
  <c r="AH152" i="15"/>
  <c r="AH151" i="15"/>
  <c r="AH150" i="15"/>
  <c r="AH149" i="15"/>
  <c r="AH148" i="15"/>
  <c r="AH147" i="15"/>
  <c r="AH146" i="15"/>
  <c r="AH145" i="15"/>
  <c r="AH144" i="15"/>
  <c r="AH143" i="15"/>
  <c r="AH142" i="15"/>
  <c r="AH141" i="15"/>
  <c r="AH140" i="15"/>
  <c r="AH139" i="15"/>
  <c r="AH138" i="15"/>
  <c r="AH137" i="15"/>
  <c r="AH136" i="15"/>
  <c r="AH135" i="15"/>
  <c r="AH134" i="15"/>
  <c r="AH133" i="15"/>
  <c r="AH132" i="15"/>
  <c r="AH131" i="15"/>
  <c r="AH130" i="15"/>
  <c r="AH129" i="15"/>
  <c r="AH128" i="15"/>
  <c r="AH127" i="15"/>
  <c r="AH126" i="15"/>
  <c r="AH125" i="15"/>
  <c r="AH124" i="15"/>
  <c r="AH123" i="15"/>
  <c r="AH122" i="15"/>
  <c r="AH121" i="15"/>
  <c r="AH120" i="15"/>
  <c r="AH119" i="15"/>
  <c r="AH118" i="15"/>
  <c r="AH117" i="15"/>
  <c r="AH116" i="15"/>
  <c r="AH115" i="15"/>
  <c r="AH114" i="15"/>
  <c r="AH113" i="15"/>
  <c r="AH112" i="15"/>
  <c r="AH111" i="15"/>
  <c r="AH110" i="15"/>
  <c r="AH109" i="15"/>
  <c r="AH108" i="15"/>
  <c r="AH107" i="15"/>
  <c r="AH106" i="15"/>
  <c r="AH105" i="15"/>
  <c r="AH104" i="15"/>
  <c r="AH103" i="15"/>
  <c r="AH102" i="15"/>
  <c r="AH101" i="15"/>
  <c r="AH100" i="15"/>
  <c r="AH99" i="15"/>
  <c r="AH98" i="15"/>
  <c r="AH97" i="15"/>
  <c r="AH96" i="15"/>
  <c r="AH95" i="15"/>
  <c r="AH94" i="15"/>
  <c r="AH93" i="15"/>
  <c r="AH92" i="15"/>
  <c r="AH91" i="15"/>
  <c r="AH90" i="15"/>
  <c r="AH89" i="15"/>
  <c r="AH88" i="15"/>
  <c r="AH87" i="15"/>
  <c r="AH86" i="15"/>
  <c r="AH85" i="15"/>
  <c r="AH84" i="15"/>
  <c r="AH83" i="15"/>
  <c r="AH82" i="15"/>
  <c r="AH81" i="15"/>
  <c r="AH80" i="15"/>
  <c r="AH79" i="15"/>
  <c r="AH78" i="15"/>
  <c r="AH77" i="15"/>
  <c r="AH76" i="15"/>
  <c r="AH75" i="15"/>
  <c r="AH74" i="15"/>
  <c r="AH73" i="15"/>
  <c r="AH72" i="15"/>
  <c r="AH71" i="15"/>
  <c r="AH70" i="15"/>
  <c r="AH69" i="15"/>
  <c r="AH68" i="15"/>
  <c r="AH67" i="15"/>
  <c r="AH66" i="15"/>
  <c r="AH65" i="15"/>
  <c r="AH64" i="15"/>
  <c r="AH63" i="15"/>
  <c r="AH62" i="15"/>
  <c r="AH61" i="15"/>
  <c r="AH60" i="15"/>
  <c r="AH59" i="15"/>
  <c r="AH58" i="15"/>
  <c r="AH57" i="15"/>
  <c r="AH56" i="15"/>
  <c r="AH55" i="15"/>
  <c r="AH54" i="15"/>
  <c r="AH53" i="15"/>
  <c r="AH52" i="15"/>
  <c r="AH51" i="15"/>
  <c r="AH50" i="15"/>
  <c r="AH49" i="15"/>
  <c r="AH48" i="15"/>
  <c r="AH47" i="15"/>
  <c r="AH46" i="15"/>
  <c r="AH45" i="15"/>
  <c r="AH44" i="15"/>
  <c r="AH43" i="15"/>
  <c r="AH42" i="15"/>
  <c r="AH41" i="15"/>
  <c r="AH40" i="15"/>
  <c r="AH39" i="15"/>
  <c r="AH38" i="15"/>
  <c r="AH37" i="15"/>
  <c r="AH36" i="15"/>
  <c r="AH35" i="15"/>
  <c r="AH34" i="15"/>
  <c r="AH33" i="15"/>
  <c r="AH32" i="15"/>
  <c r="AH31" i="15"/>
  <c r="AH30" i="15"/>
  <c r="AH29" i="15"/>
  <c r="AH28" i="15"/>
  <c r="AH27" i="15"/>
  <c r="AH26" i="15"/>
  <c r="AH25" i="15"/>
  <c r="AH24" i="15"/>
  <c r="AH23" i="15"/>
  <c r="AH22" i="15"/>
  <c r="AH21" i="15"/>
  <c r="AH20" i="15"/>
  <c r="AH19" i="15"/>
  <c r="AH18" i="15"/>
  <c r="AH17" i="15"/>
  <c r="AH16" i="15"/>
  <c r="AH15" i="15"/>
  <c r="AH14" i="15"/>
  <c r="AH13" i="15"/>
  <c r="AH12" i="15"/>
  <c r="AH11" i="15"/>
  <c r="AH10" i="15"/>
  <c r="AH9" i="15"/>
  <c r="AH8" i="15"/>
  <c r="AH7" i="15"/>
  <c r="AH6" i="15"/>
  <c r="AH5" i="15"/>
  <c r="AH4" i="15"/>
  <c r="AH3" i="15"/>
  <c r="AH2" i="15"/>
  <c r="AG211" i="15"/>
  <c r="AG210" i="15"/>
  <c r="AG209" i="15"/>
  <c r="AG208" i="15"/>
  <c r="AG207" i="15"/>
  <c r="AG206" i="15"/>
  <c r="AG205" i="15"/>
  <c r="AG204" i="15"/>
  <c r="AG203" i="15"/>
  <c r="AG202" i="15"/>
  <c r="AG201" i="15"/>
  <c r="AG200" i="15"/>
  <c r="AG199" i="15"/>
  <c r="AG198" i="15"/>
  <c r="AG197" i="15"/>
  <c r="AG196" i="15"/>
  <c r="AG195" i="15"/>
  <c r="AG194" i="15"/>
  <c r="AG193" i="15"/>
  <c r="AG192" i="15"/>
  <c r="AG191" i="15"/>
  <c r="AG190" i="15"/>
  <c r="AG189" i="15"/>
  <c r="AG188" i="15"/>
  <c r="AG187" i="15"/>
  <c r="AG186" i="15"/>
  <c r="AG185" i="15"/>
  <c r="AG184" i="15"/>
  <c r="AG183" i="15"/>
  <c r="AG182" i="15"/>
  <c r="AG181" i="15"/>
  <c r="AG180" i="15"/>
  <c r="AG179" i="15"/>
  <c r="AG178" i="15"/>
  <c r="AG177" i="15"/>
  <c r="AG176" i="15"/>
  <c r="AG175" i="15"/>
  <c r="AG174" i="15"/>
  <c r="AG173" i="15"/>
  <c r="AG172" i="15"/>
  <c r="AG171" i="15"/>
  <c r="AG170" i="15"/>
  <c r="AG169" i="15"/>
  <c r="AG168" i="15"/>
  <c r="AG167" i="15"/>
  <c r="AG166" i="15"/>
  <c r="AG165" i="15"/>
  <c r="AG164" i="15"/>
  <c r="AG163" i="15"/>
  <c r="AG162" i="15"/>
  <c r="AG161" i="15"/>
  <c r="AG160" i="15"/>
  <c r="AG159" i="15"/>
  <c r="AG158" i="15"/>
  <c r="AG157" i="15"/>
  <c r="AG156" i="15"/>
  <c r="AG155" i="15"/>
  <c r="AG154" i="15"/>
  <c r="AG153" i="15"/>
  <c r="AG152" i="15"/>
  <c r="AG151" i="15"/>
  <c r="AG150" i="15"/>
  <c r="AG149" i="15"/>
  <c r="AG148" i="15"/>
  <c r="AG147" i="15"/>
  <c r="AG146" i="15"/>
  <c r="AG145" i="15"/>
  <c r="AG144" i="15"/>
  <c r="AG143" i="15"/>
  <c r="AG142" i="15"/>
  <c r="AG141" i="15"/>
  <c r="AG140" i="15"/>
  <c r="AG139" i="15"/>
  <c r="AG138" i="15"/>
  <c r="AG137" i="15"/>
  <c r="AG136" i="15"/>
  <c r="AG135" i="15"/>
  <c r="AG134" i="15"/>
  <c r="AG133" i="15"/>
  <c r="AG132" i="15"/>
  <c r="AG131" i="15"/>
  <c r="AG130" i="15"/>
  <c r="AG129" i="15"/>
  <c r="AG128" i="15"/>
  <c r="AG127" i="15"/>
  <c r="AG126" i="15"/>
  <c r="AG125" i="15"/>
  <c r="AG124" i="15"/>
  <c r="AG123" i="15"/>
  <c r="AG122" i="15"/>
  <c r="AG121" i="15"/>
  <c r="AG120" i="15"/>
  <c r="AG119" i="15"/>
  <c r="AG118" i="15"/>
  <c r="AG117" i="15"/>
  <c r="AG116" i="15"/>
  <c r="AG115" i="15"/>
  <c r="AG114" i="15"/>
  <c r="AG113" i="15"/>
  <c r="AG112" i="15"/>
  <c r="AG111" i="15"/>
  <c r="AG110" i="15"/>
  <c r="AG109" i="15"/>
  <c r="AG108" i="15"/>
  <c r="AG107" i="15"/>
  <c r="AG106" i="15"/>
  <c r="AG105" i="15"/>
  <c r="AG104" i="15"/>
  <c r="AG103" i="15"/>
  <c r="AG102" i="15"/>
  <c r="AG101" i="15"/>
  <c r="AG100" i="15"/>
  <c r="AG99" i="15"/>
  <c r="AG98" i="15"/>
  <c r="AG97" i="15"/>
  <c r="AG96" i="15"/>
  <c r="AG95" i="15"/>
  <c r="AG94" i="15"/>
  <c r="AG93" i="15"/>
  <c r="AG92" i="15"/>
  <c r="AG91" i="15"/>
  <c r="AG90" i="15"/>
  <c r="AG89" i="15"/>
  <c r="AG88" i="15"/>
  <c r="AG87" i="15"/>
  <c r="AG86" i="15"/>
  <c r="AG85" i="15"/>
  <c r="AG84" i="15"/>
  <c r="AG83" i="15"/>
  <c r="AG82" i="15"/>
  <c r="AG81" i="15"/>
  <c r="AG80" i="15"/>
  <c r="AG79" i="15"/>
  <c r="AG78" i="15"/>
  <c r="AG77" i="15"/>
  <c r="AG76" i="15"/>
  <c r="AG75" i="15"/>
  <c r="AG74" i="15"/>
  <c r="AG73" i="15"/>
  <c r="AG72" i="15"/>
  <c r="AG71" i="15"/>
  <c r="AG70" i="15"/>
  <c r="AG69" i="15"/>
  <c r="AG68" i="15"/>
  <c r="AG67" i="15"/>
  <c r="AG66" i="15"/>
  <c r="AG65" i="15"/>
  <c r="AG64" i="15"/>
  <c r="AG63" i="15"/>
  <c r="AG62" i="15"/>
  <c r="AG61" i="15"/>
  <c r="AG60" i="15"/>
  <c r="AG59" i="15"/>
  <c r="AG58" i="15"/>
  <c r="AG57" i="15"/>
  <c r="AG56" i="15"/>
  <c r="AG55" i="15"/>
  <c r="AG54" i="15"/>
  <c r="AG53" i="15"/>
  <c r="AG52" i="15"/>
  <c r="AG51" i="15"/>
  <c r="AG50" i="15"/>
  <c r="AG49" i="15"/>
  <c r="AG48" i="15"/>
  <c r="AG47" i="15"/>
  <c r="AG46" i="15"/>
  <c r="AG45" i="15"/>
  <c r="AG44" i="15"/>
  <c r="AG43" i="15"/>
  <c r="AG42" i="15"/>
  <c r="AG41" i="15"/>
  <c r="AG40" i="15"/>
  <c r="AG39" i="15"/>
  <c r="AG38" i="15"/>
  <c r="AG37" i="15"/>
  <c r="AG36" i="15"/>
  <c r="AG35" i="15"/>
  <c r="AG34" i="15"/>
  <c r="AG33" i="15"/>
  <c r="AG32" i="15"/>
  <c r="AG31" i="15"/>
  <c r="AG30" i="15"/>
  <c r="AG29" i="15"/>
  <c r="AG28" i="15"/>
  <c r="AG27" i="15"/>
  <c r="AG26" i="15"/>
  <c r="AG25" i="15"/>
  <c r="AG24" i="15"/>
  <c r="AG23" i="15"/>
  <c r="AG22" i="15"/>
  <c r="AG21" i="15"/>
  <c r="AG20" i="15"/>
  <c r="AG19" i="15"/>
  <c r="AG18" i="15"/>
  <c r="AG17" i="15"/>
  <c r="AG16" i="15"/>
  <c r="AG15" i="15"/>
  <c r="AG14" i="15"/>
  <c r="AG13" i="15"/>
  <c r="AG12" i="15"/>
  <c r="AG11" i="15"/>
  <c r="AG10" i="15"/>
  <c r="AG9" i="15"/>
  <c r="AG8" i="15"/>
  <c r="AG7" i="15"/>
  <c r="AG6" i="15"/>
  <c r="AG5" i="15"/>
  <c r="AG4" i="15"/>
  <c r="AG3" i="15"/>
  <c r="AG2" i="15"/>
  <c r="AU2" i="14"/>
  <c r="C14" i="6" s="1"/>
  <c r="M3" i="15"/>
  <c r="M4" i="15"/>
  <c r="M5" i="15"/>
  <c r="M6" i="15"/>
  <c r="M7" i="15"/>
  <c r="M8" i="15"/>
  <c r="M9" i="15"/>
  <c r="M10" i="15"/>
  <c r="M11" i="15"/>
  <c r="M12" i="15"/>
  <c r="M13" i="15"/>
  <c r="M14" i="15"/>
  <c r="M15" i="15"/>
  <c r="M16" i="15"/>
  <c r="M17" i="15"/>
  <c r="M18" i="15"/>
  <c r="M19" i="15"/>
  <c r="M20" i="15"/>
  <c r="M21" i="15"/>
  <c r="M22" i="15"/>
  <c r="M23" i="15"/>
  <c r="M24" i="15"/>
  <c r="M25" i="15"/>
  <c r="M26" i="15"/>
  <c r="M27" i="15"/>
  <c r="M28" i="15"/>
  <c r="M29" i="15"/>
  <c r="M30" i="15"/>
  <c r="M31" i="15"/>
  <c r="M32" i="15"/>
  <c r="M33" i="15"/>
  <c r="M34" i="15"/>
  <c r="M35" i="15"/>
  <c r="M36" i="15"/>
  <c r="M37" i="15"/>
  <c r="M38" i="15"/>
  <c r="M39" i="15"/>
  <c r="M40" i="15"/>
  <c r="M41" i="15"/>
  <c r="M42" i="15"/>
  <c r="M43" i="15"/>
  <c r="M44" i="15"/>
  <c r="M45" i="15"/>
  <c r="M46" i="15"/>
  <c r="M47" i="15"/>
  <c r="M48" i="15"/>
  <c r="M49" i="15"/>
  <c r="M50" i="15"/>
  <c r="M51" i="15"/>
  <c r="M52" i="15"/>
  <c r="M53" i="15"/>
  <c r="M54" i="15"/>
  <c r="M55" i="15"/>
  <c r="M56" i="15"/>
  <c r="M57" i="15"/>
  <c r="M58" i="15"/>
  <c r="M59" i="15"/>
  <c r="M60" i="15"/>
  <c r="M61" i="15"/>
  <c r="M62" i="15"/>
  <c r="M63" i="15"/>
  <c r="M64" i="15"/>
  <c r="M65" i="15"/>
  <c r="M66" i="15"/>
  <c r="M67" i="15"/>
  <c r="M68" i="15"/>
  <c r="M69" i="15"/>
  <c r="M70" i="15"/>
  <c r="M71" i="15"/>
  <c r="M72" i="15"/>
  <c r="M73" i="15"/>
  <c r="M74" i="15"/>
  <c r="M75" i="15"/>
  <c r="M76" i="15"/>
  <c r="M77" i="15"/>
  <c r="M78" i="15"/>
  <c r="M79" i="15"/>
  <c r="M80" i="15"/>
  <c r="M81" i="15"/>
  <c r="M82" i="15"/>
  <c r="M83" i="15"/>
  <c r="M84" i="15"/>
  <c r="M85" i="15"/>
  <c r="M86" i="15"/>
  <c r="M87" i="15"/>
  <c r="M88" i="15"/>
  <c r="M89" i="15"/>
  <c r="M90" i="15"/>
  <c r="M91" i="15"/>
  <c r="M92" i="15"/>
  <c r="M93" i="15"/>
  <c r="M94" i="15"/>
  <c r="M95" i="15"/>
  <c r="M96" i="15"/>
  <c r="M97" i="15"/>
  <c r="M98" i="15"/>
  <c r="M99" i="15"/>
  <c r="M100" i="15"/>
  <c r="M101" i="15"/>
  <c r="M102" i="15"/>
  <c r="M103" i="15"/>
  <c r="M104" i="15"/>
  <c r="M105" i="15"/>
  <c r="M106" i="15"/>
  <c r="M107" i="15"/>
  <c r="M108" i="15"/>
  <c r="M109" i="15"/>
  <c r="M110" i="15"/>
  <c r="M111" i="15"/>
  <c r="M112" i="15"/>
  <c r="M113" i="15"/>
  <c r="M114" i="15"/>
  <c r="M115" i="15"/>
  <c r="M116" i="15"/>
  <c r="M117" i="15"/>
  <c r="M118" i="15"/>
  <c r="M119" i="15"/>
  <c r="M120" i="15"/>
  <c r="M121" i="15"/>
  <c r="M122" i="15"/>
  <c r="M123" i="15"/>
  <c r="M124" i="15"/>
  <c r="M125" i="15"/>
  <c r="M126" i="15"/>
  <c r="M127" i="15"/>
  <c r="M128" i="15"/>
  <c r="M129" i="15"/>
  <c r="M130" i="15"/>
  <c r="M131" i="15"/>
  <c r="M132" i="15"/>
  <c r="M133" i="15"/>
  <c r="M134" i="15"/>
  <c r="M135" i="15"/>
  <c r="M136" i="15"/>
  <c r="M137" i="15"/>
  <c r="M138" i="15"/>
  <c r="M139" i="15"/>
  <c r="M140" i="15"/>
  <c r="M141" i="15"/>
  <c r="M142" i="15"/>
  <c r="M143" i="15"/>
  <c r="M144" i="15"/>
  <c r="M145" i="15"/>
  <c r="M146" i="15"/>
  <c r="M147" i="15"/>
  <c r="M148" i="15"/>
  <c r="M149" i="15"/>
  <c r="M150" i="15"/>
  <c r="M151" i="15"/>
  <c r="M152" i="15"/>
  <c r="M153" i="15"/>
  <c r="M154" i="15"/>
  <c r="M155" i="15"/>
  <c r="M156" i="15"/>
  <c r="M157" i="15"/>
  <c r="M158" i="15"/>
  <c r="M159" i="15"/>
  <c r="M160" i="15"/>
  <c r="M161" i="15"/>
  <c r="M162" i="15"/>
  <c r="M163" i="15"/>
  <c r="M164" i="15"/>
  <c r="M165" i="15"/>
  <c r="M166" i="15"/>
  <c r="M167" i="15"/>
  <c r="M168" i="15"/>
  <c r="M169" i="15"/>
  <c r="M170" i="15"/>
  <c r="M171" i="15"/>
  <c r="M172" i="15"/>
  <c r="M173" i="15"/>
  <c r="M174" i="15"/>
  <c r="M175" i="15"/>
  <c r="M176" i="15"/>
  <c r="M177" i="15"/>
  <c r="M178" i="15"/>
  <c r="M179" i="15"/>
  <c r="M180" i="15"/>
  <c r="M181" i="15"/>
  <c r="M182" i="15"/>
  <c r="M183" i="15"/>
  <c r="M184" i="15"/>
  <c r="M185" i="15"/>
  <c r="M186" i="15"/>
  <c r="M187" i="15"/>
  <c r="M188" i="15"/>
  <c r="M189" i="15"/>
  <c r="M190" i="15"/>
  <c r="M191" i="15"/>
  <c r="M192" i="15"/>
  <c r="M193" i="15"/>
  <c r="M194" i="15"/>
  <c r="M195" i="15"/>
  <c r="M196" i="15"/>
  <c r="M197" i="15"/>
  <c r="M198" i="15"/>
  <c r="M199" i="15"/>
  <c r="M200" i="15"/>
  <c r="M201" i="15"/>
  <c r="M202" i="15"/>
  <c r="M203" i="15"/>
  <c r="M204" i="15"/>
  <c r="M205" i="15"/>
  <c r="M206" i="15"/>
  <c r="M207" i="15"/>
  <c r="M208" i="15"/>
  <c r="M209" i="15"/>
  <c r="M210" i="15"/>
  <c r="M211" i="15"/>
  <c r="N3" i="15"/>
  <c r="O3" i="15"/>
  <c r="P3" i="15"/>
  <c r="Q3" i="15"/>
  <c r="R3" i="15"/>
  <c r="S3" i="15"/>
  <c r="T3" i="15"/>
  <c r="U3" i="15"/>
  <c r="V3" i="15"/>
  <c r="W3" i="15"/>
  <c r="X3" i="15"/>
  <c r="Y3" i="15"/>
  <c r="Z3" i="15"/>
  <c r="AA3" i="15"/>
  <c r="AB3" i="15"/>
  <c r="AC3" i="15"/>
  <c r="AD3" i="15"/>
  <c r="AE3" i="15"/>
  <c r="AF3" i="15"/>
  <c r="N4" i="15"/>
  <c r="O4" i="15"/>
  <c r="P4" i="15"/>
  <c r="Q4" i="15"/>
  <c r="R4" i="15"/>
  <c r="S4" i="15"/>
  <c r="T4" i="15"/>
  <c r="U4" i="15"/>
  <c r="V4" i="15"/>
  <c r="W4" i="15"/>
  <c r="X4" i="15"/>
  <c r="Y4" i="15"/>
  <c r="Z4" i="15"/>
  <c r="AA4" i="15"/>
  <c r="AB4" i="15"/>
  <c r="AC4" i="15"/>
  <c r="AD4" i="15"/>
  <c r="AE4" i="15"/>
  <c r="AF4" i="15"/>
  <c r="N5" i="15"/>
  <c r="O5" i="15"/>
  <c r="P5" i="15"/>
  <c r="Q5" i="15"/>
  <c r="R5" i="15"/>
  <c r="S5" i="15"/>
  <c r="T5" i="15"/>
  <c r="U5" i="15"/>
  <c r="V5" i="15"/>
  <c r="W5" i="15"/>
  <c r="X5" i="15"/>
  <c r="Y5" i="15"/>
  <c r="Z5" i="15"/>
  <c r="AA5" i="15"/>
  <c r="AB5" i="15"/>
  <c r="AC5" i="15"/>
  <c r="AD5" i="15"/>
  <c r="AE5" i="15"/>
  <c r="AF5" i="15"/>
  <c r="N6" i="15"/>
  <c r="O6" i="15"/>
  <c r="P6" i="15"/>
  <c r="Q6" i="15"/>
  <c r="R6" i="15"/>
  <c r="S6" i="15"/>
  <c r="T6" i="15"/>
  <c r="U6" i="15"/>
  <c r="V6" i="15"/>
  <c r="W6" i="15"/>
  <c r="X6" i="15"/>
  <c r="Y6" i="15"/>
  <c r="Z6" i="15"/>
  <c r="AA6" i="15"/>
  <c r="AB6" i="15"/>
  <c r="AC6" i="15"/>
  <c r="AD6" i="15"/>
  <c r="AE6" i="15"/>
  <c r="AF6" i="15"/>
  <c r="N7" i="15"/>
  <c r="O7" i="15"/>
  <c r="P7" i="15"/>
  <c r="Q7" i="15"/>
  <c r="R7" i="15"/>
  <c r="S7" i="15"/>
  <c r="T7" i="15"/>
  <c r="U7" i="15"/>
  <c r="V7" i="15"/>
  <c r="W7" i="15"/>
  <c r="X7" i="15"/>
  <c r="Y7" i="15"/>
  <c r="Z7" i="15"/>
  <c r="AA7" i="15"/>
  <c r="AB7" i="15"/>
  <c r="AC7" i="15"/>
  <c r="AD7" i="15"/>
  <c r="AE7" i="15"/>
  <c r="AF7" i="15"/>
  <c r="N8" i="15"/>
  <c r="O8" i="15"/>
  <c r="P8" i="15"/>
  <c r="Q8" i="15"/>
  <c r="R8" i="15"/>
  <c r="S8" i="15"/>
  <c r="T8" i="15"/>
  <c r="U8" i="15"/>
  <c r="V8" i="15"/>
  <c r="W8" i="15"/>
  <c r="X8" i="15"/>
  <c r="Y8" i="15"/>
  <c r="Z8" i="15"/>
  <c r="AA8" i="15"/>
  <c r="AB8" i="15"/>
  <c r="AC8" i="15"/>
  <c r="AD8" i="15"/>
  <c r="AE8" i="15"/>
  <c r="AF8" i="15"/>
  <c r="N9" i="15"/>
  <c r="O9" i="15"/>
  <c r="P9" i="15"/>
  <c r="Q9" i="15"/>
  <c r="R9" i="15"/>
  <c r="S9" i="15"/>
  <c r="T9" i="15"/>
  <c r="U9" i="15"/>
  <c r="V9" i="15"/>
  <c r="W9" i="15"/>
  <c r="X9" i="15"/>
  <c r="Y9" i="15"/>
  <c r="Z9" i="15"/>
  <c r="AA9" i="15"/>
  <c r="AB9" i="15"/>
  <c r="AC9" i="15"/>
  <c r="AD9" i="15"/>
  <c r="AE9" i="15"/>
  <c r="AF9" i="15"/>
  <c r="N10" i="15"/>
  <c r="O10" i="15"/>
  <c r="P10" i="15"/>
  <c r="Q10" i="15"/>
  <c r="R10" i="15"/>
  <c r="S10" i="15"/>
  <c r="T10" i="15"/>
  <c r="U10" i="15"/>
  <c r="V10" i="15"/>
  <c r="W10" i="15"/>
  <c r="X10" i="15"/>
  <c r="Y10" i="15"/>
  <c r="Z10" i="15"/>
  <c r="AA10" i="15"/>
  <c r="AB10" i="15"/>
  <c r="AC10" i="15"/>
  <c r="AD10" i="15"/>
  <c r="AE10" i="15"/>
  <c r="AF10" i="15"/>
  <c r="N11" i="15"/>
  <c r="O11" i="15"/>
  <c r="P11" i="15"/>
  <c r="Q11" i="15"/>
  <c r="R11" i="15"/>
  <c r="S11" i="15"/>
  <c r="T11" i="15"/>
  <c r="U11" i="15"/>
  <c r="V11" i="15"/>
  <c r="W11" i="15"/>
  <c r="X11" i="15"/>
  <c r="Y11" i="15"/>
  <c r="Z11" i="15"/>
  <c r="AA11" i="15"/>
  <c r="AB11" i="15"/>
  <c r="AC11" i="15"/>
  <c r="AD11" i="15"/>
  <c r="AE11" i="15"/>
  <c r="AF11" i="15"/>
  <c r="N12" i="15"/>
  <c r="O12" i="15"/>
  <c r="P12" i="15"/>
  <c r="Q12" i="15"/>
  <c r="R12" i="15"/>
  <c r="S12" i="15"/>
  <c r="T12" i="15"/>
  <c r="U12" i="15"/>
  <c r="V12" i="15"/>
  <c r="W12" i="15"/>
  <c r="X12" i="15"/>
  <c r="Y12" i="15"/>
  <c r="Z12" i="15"/>
  <c r="AA12" i="15"/>
  <c r="AB12" i="15"/>
  <c r="AC12" i="15"/>
  <c r="AD12" i="15"/>
  <c r="AE12" i="15"/>
  <c r="AF12" i="15"/>
  <c r="N13" i="15"/>
  <c r="O13" i="15"/>
  <c r="P13" i="15"/>
  <c r="Q13" i="15"/>
  <c r="R13" i="15"/>
  <c r="S13" i="15"/>
  <c r="T13" i="15"/>
  <c r="U13" i="15"/>
  <c r="V13" i="15"/>
  <c r="W13" i="15"/>
  <c r="X13" i="15"/>
  <c r="Y13" i="15"/>
  <c r="Z13" i="15"/>
  <c r="AA13" i="15"/>
  <c r="AB13" i="15"/>
  <c r="AC13" i="15"/>
  <c r="AD13" i="15"/>
  <c r="AE13" i="15"/>
  <c r="AF13" i="15"/>
  <c r="N14" i="15"/>
  <c r="O14" i="15"/>
  <c r="P14" i="15"/>
  <c r="Q14" i="15"/>
  <c r="R14" i="15"/>
  <c r="S14" i="15"/>
  <c r="T14" i="15"/>
  <c r="U14" i="15"/>
  <c r="V14" i="15"/>
  <c r="W14" i="15"/>
  <c r="X14" i="15"/>
  <c r="Y14" i="15"/>
  <c r="Z14" i="15"/>
  <c r="AA14" i="15"/>
  <c r="AB14" i="15"/>
  <c r="AC14" i="15"/>
  <c r="AD14" i="15"/>
  <c r="AE14" i="15"/>
  <c r="AF14" i="15"/>
  <c r="N15" i="15"/>
  <c r="O15" i="15"/>
  <c r="P15" i="15"/>
  <c r="Q15" i="15"/>
  <c r="R15" i="15"/>
  <c r="S15" i="15"/>
  <c r="T15" i="15"/>
  <c r="U15" i="15"/>
  <c r="V15" i="15"/>
  <c r="W15" i="15"/>
  <c r="X15" i="15"/>
  <c r="Y15" i="15"/>
  <c r="Z15" i="15"/>
  <c r="AA15" i="15"/>
  <c r="AB15" i="15"/>
  <c r="AC15" i="15"/>
  <c r="AD15" i="15"/>
  <c r="AE15" i="15"/>
  <c r="AF15" i="15"/>
  <c r="N16" i="15"/>
  <c r="O16" i="15"/>
  <c r="P16" i="15"/>
  <c r="Q16" i="15"/>
  <c r="R16" i="15"/>
  <c r="S16" i="15"/>
  <c r="T16" i="15"/>
  <c r="U16" i="15"/>
  <c r="V16" i="15"/>
  <c r="W16" i="15"/>
  <c r="X16" i="15"/>
  <c r="Y16" i="15"/>
  <c r="Z16" i="15"/>
  <c r="AA16" i="15"/>
  <c r="AB16" i="15"/>
  <c r="AC16" i="15"/>
  <c r="AD16" i="15"/>
  <c r="AE16" i="15"/>
  <c r="AF16" i="15"/>
  <c r="N17" i="15"/>
  <c r="O17" i="15"/>
  <c r="P17" i="15"/>
  <c r="Q17" i="15"/>
  <c r="R17" i="15"/>
  <c r="S17" i="15"/>
  <c r="T17" i="15"/>
  <c r="U17" i="15"/>
  <c r="V17" i="15"/>
  <c r="W17" i="15"/>
  <c r="X17" i="15"/>
  <c r="Y17" i="15"/>
  <c r="Z17" i="15"/>
  <c r="AA17" i="15"/>
  <c r="AB17" i="15"/>
  <c r="AC17" i="15"/>
  <c r="AD17" i="15"/>
  <c r="AE17" i="15"/>
  <c r="AF17" i="15"/>
  <c r="N18" i="15"/>
  <c r="O18" i="15"/>
  <c r="P18" i="15"/>
  <c r="Q18" i="15"/>
  <c r="R18" i="15"/>
  <c r="S18" i="15"/>
  <c r="T18" i="15"/>
  <c r="U18" i="15"/>
  <c r="V18" i="15"/>
  <c r="W18" i="15"/>
  <c r="X18" i="15"/>
  <c r="Y18" i="15"/>
  <c r="Z18" i="15"/>
  <c r="AA18" i="15"/>
  <c r="AB18" i="15"/>
  <c r="AC18" i="15"/>
  <c r="AD18" i="15"/>
  <c r="AE18" i="15"/>
  <c r="AF18" i="15"/>
  <c r="N19" i="15"/>
  <c r="O19" i="15"/>
  <c r="P19" i="15"/>
  <c r="Q19" i="15"/>
  <c r="R19" i="15"/>
  <c r="S19" i="15"/>
  <c r="T19" i="15"/>
  <c r="U19" i="15"/>
  <c r="V19" i="15"/>
  <c r="W19" i="15"/>
  <c r="X19" i="15"/>
  <c r="Y19" i="15"/>
  <c r="Z19" i="15"/>
  <c r="AA19" i="15"/>
  <c r="AB19" i="15"/>
  <c r="AC19" i="15"/>
  <c r="AD19" i="15"/>
  <c r="AE19" i="15"/>
  <c r="AF19" i="15"/>
  <c r="N20" i="15"/>
  <c r="O20" i="15"/>
  <c r="P20" i="15"/>
  <c r="Q20" i="15"/>
  <c r="R20" i="15"/>
  <c r="S20" i="15"/>
  <c r="T20" i="15"/>
  <c r="U20" i="15"/>
  <c r="V20" i="15"/>
  <c r="W20" i="15"/>
  <c r="X20" i="15"/>
  <c r="Y20" i="15"/>
  <c r="Z20" i="15"/>
  <c r="AA20" i="15"/>
  <c r="AB20" i="15"/>
  <c r="AC20" i="15"/>
  <c r="AD20" i="15"/>
  <c r="AE20" i="15"/>
  <c r="AF20" i="15"/>
  <c r="N21" i="15"/>
  <c r="O21" i="15"/>
  <c r="P21" i="15"/>
  <c r="Q21" i="15"/>
  <c r="R21" i="15"/>
  <c r="S21" i="15"/>
  <c r="T21" i="15"/>
  <c r="U21" i="15"/>
  <c r="V21" i="15"/>
  <c r="W21" i="15"/>
  <c r="X21" i="15"/>
  <c r="Y21" i="15"/>
  <c r="Z21" i="15"/>
  <c r="AA21" i="15"/>
  <c r="AB21" i="15"/>
  <c r="AC21" i="15"/>
  <c r="AD21" i="15"/>
  <c r="AE21" i="15"/>
  <c r="AF21" i="15"/>
  <c r="N22" i="15"/>
  <c r="O22" i="15"/>
  <c r="P22" i="15"/>
  <c r="Q22" i="15"/>
  <c r="R22" i="15"/>
  <c r="S22" i="15"/>
  <c r="T22" i="15"/>
  <c r="U22" i="15"/>
  <c r="V22" i="15"/>
  <c r="W22" i="15"/>
  <c r="X22" i="15"/>
  <c r="Y22" i="15"/>
  <c r="Z22" i="15"/>
  <c r="AA22" i="15"/>
  <c r="AB22" i="15"/>
  <c r="AC22" i="15"/>
  <c r="AD22" i="15"/>
  <c r="AE22" i="15"/>
  <c r="AF22" i="15"/>
  <c r="N23" i="15"/>
  <c r="O23" i="15"/>
  <c r="P23" i="15"/>
  <c r="Q23" i="15"/>
  <c r="R23" i="15"/>
  <c r="S23" i="15"/>
  <c r="T23" i="15"/>
  <c r="U23" i="15"/>
  <c r="V23" i="15"/>
  <c r="W23" i="15"/>
  <c r="X23" i="15"/>
  <c r="Y23" i="15"/>
  <c r="Z23" i="15"/>
  <c r="AA23" i="15"/>
  <c r="AB23" i="15"/>
  <c r="AC23" i="15"/>
  <c r="AD23" i="15"/>
  <c r="AE23" i="15"/>
  <c r="AF23" i="15"/>
  <c r="N24" i="15"/>
  <c r="O24" i="15"/>
  <c r="P24" i="15"/>
  <c r="Q24" i="15"/>
  <c r="R24" i="15"/>
  <c r="S24" i="15"/>
  <c r="T24" i="15"/>
  <c r="U24" i="15"/>
  <c r="V24" i="15"/>
  <c r="W24" i="15"/>
  <c r="X24" i="15"/>
  <c r="Y24" i="15"/>
  <c r="Z24" i="15"/>
  <c r="AA24" i="15"/>
  <c r="AB24" i="15"/>
  <c r="AC24" i="15"/>
  <c r="AD24" i="15"/>
  <c r="AE24" i="15"/>
  <c r="AF24" i="15"/>
  <c r="N25" i="15"/>
  <c r="O25" i="15"/>
  <c r="P25" i="15"/>
  <c r="Q25" i="15"/>
  <c r="R25" i="15"/>
  <c r="S25" i="15"/>
  <c r="T25" i="15"/>
  <c r="U25" i="15"/>
  <c r="V25" i="15"/>
  <c r="W25" i="15"/>
  <c r="X25" i="15"/>
  <c r="Y25" i="15"/>
  <c r="Z25" i="15"/>
  <c r="AA25" i="15"/>
  <c r="AB25" i="15"/>
  <c r="AC25" i="15"/>
  <c r="AD25" i="15"/>
  <c r="AE25" i="15"/>
  <c r="AF25" i="15"/>
  <c r="N26" i="15"/>
  <c r="O26" i="15"/>
  <c r="P26" i="15"/>
  <c r="Q26" i="15"/>
  <c r="R26" i="15"/>
  <c r="S26" i="15"/>
  <c r="T26" i="15"/>
  <c r="U26" i="15"/>
  <c r="V26" i="15"/>
  <c r="W26" i="15"/>
  <c r="X26" i="15"/>
  <c r="Y26" i="15"/>
  <c r="Z26" i="15"/>
  <c r="AA26" i="15"/>
  <c r="AB26" i="15"/>
  <c r="AC26" i="15"/>
  <c r="AD26" i="15"/>
  <c r="AE26" i="15"/>
  <c r="AF26" i="15"/>
  <c r="N27" i="15"/>
  <c r="O27" i="15"/>
  <c r="P27" i="15"/>
  <c r="Q27" i="15"/>
  <c r="R27" i="15"/>
  <c r="S27" i="15"/>
  <c r="T27" i="15"/>
  <c r="U27" i="15"/>
  <c r="V27" i="15"/>
  <c r="W27" i="15"/>
  <c r="X27" i="15"/>
  <c r="Y27" i="15"/>
  <c r="Z27" i="15"/>
  <c r="AA27" i="15"/>
  <c r="AB27" i="15"/>
  <c r="AC27" i="15"/>
  <c r="AD27" i="15"/>
  <c r="AE27" i="15"/>
  <c r="AF27" i="15"/>
  <c r="N28" i="15"/>
  <c r="O28" i="15"/>
  <c r="P28" i="15"/>
  <c r="Q28" i="15"/>
  <c r="R28" i="15"/>
  <c r="S28" i="15"/>
  <c r="T28" i="15"/>
  <c r="U28" i="15"/>
  <c r="V28" i="15"/>
  <c r="W28" i="15"/>
  <c r="X28" i="15"/>
  <c r="Y28" i="15"/>
  <c r="Z28" i="15"/>
  <c r="AA28" i="15"/>
  <c r="AB28" i="15"/>
  <c r="AC28" i="15"/>
  <c r="AD28" i="15"/>
  <c r="AE28" i="15"/>
  <c r="AF28" i="15"/>
  <c r="N29" i="15"/>
  <c r="O29" i="15"/>
  <c r="P29" i="15"/>
  <c r="Q29" i="15"/>
  <c r="R29" i="15"/>
  <c r="S29" i="15"/>
  <c r="T29" i="15"/>
  <c r="U29" i="15"/>
  <c r="V29" i="15"/>
  <c r="W29" i="15"/>
  <c r="X29" i="15"/>
  <c r="Y29" i="15"/>
  <c r="Z29" i="15"/>
  <c r="AA29" i="15"/>
  <c r="AB29" i="15"/>
  <c r="AC29" i="15"/>
  <c r="AD29" i="15"/>
  <c r="AE29" i="15"/>
  <c r="AF29" i="15"/>
  <c r="N30" i="15"/>
  <c r="O30" i="15"/>
  <c r="P30" i="15"/>
  <c r="Q30" i="15"/>
  <c r="R30" i="15"/>
  <c r="S30" i="15"/>
  <c r="T30" i="15"/>
  <c r="U30" i="15"/>
  <c r="V30" i="15"/>
  <c r="W30" i="15"/>
  <c r="X30" i="15"/>
  <c r="Y30" i="15"/>
  <c r="Z30" i="15"/>
  <c r="AA30" i="15"/>
  <c r="AB30" i="15"/>
  <c r="AC30" i="15"/>
  <c r="AD30" i="15"/>
  <c r="AE30" i="15"/>
  <c r="AF30" i="15"/>
  <c r="N31" i="15"/>
  <c r="O31" i="15"/>
  <c r="P31" i="15"/>
  <c r="Q31" i="15"/>
  <c r="R31" i="15"/>
  <c r="S31" i="15"/>
  <c r="T31" i="15"/>
  <c r="U31" i="15"/>
  <c r="V31" i="15"/>
  <c r="W31" i="15"/>
  <c r="X31" i="15"/>
  <c r="Y31" i="15"/>
  <c r="Z31" i="15"/>
  <c r="AA31" i="15"/>
  <c r="AB31" i="15"/>
  <c r="AC31" i="15"/>
  <c r="AD31" i="15"/>
  <c r="AE31" i="15"/>
  <c r="AF31" i="15"/>
  <c r="N32" i="15"/>
  <c r="O32" i="15"/>
  <c r="P32" i="15"/>
  <c r="Q32" i="15"/>
  <c r="R32" i="15"/>
  <c r="S32" i="15"/>
  <c r="T32" i="15"/>
  <c r="U32" i="15"/>
  <c r="V32" i="15"/>
  <c r="W32" i="15"/>
  <c r="X32" i="15"/>
  <c r="Y32" i="15"/>
  <c r="Z32" i="15"/>
  <c r="AA32" i="15"/>
  <c r="AB32" i="15"/>
  <c r="AC32" i="15"/>
  <c r="AD32" i="15"/>
  <c r="AE32" i="15"/>
  <c r="AF32" i="15"/>
  <c r="N33" i="15"/>
  <c r="O33" i="15"/>
  <c r="P33" i="15"/>
  <c r="Q33" i="15"/>
  <c r="R33" i="15"/>
  <c r="S33" i="15"/>
  <c r="T33" i="15"/>
  <c r="U33" i="15"/>
  <c r="V33" i="15"/>
  <c r="W33" i="15"/>
  <c r="X33" i="15"/>
  <c r="Y33" i="15"/>
  <c r="Z33" i="15"/>
  <c r="AA33" i="15"/>
  <c r="AB33" i="15"/>
  <c r="AC33" i="15"/>
  <c r="AD33" i="15"/>
  <c r="AE33" i="15"/>
  <c r="AF33" i="15"/>
  <c r="N34" i="15"/>
  <c r="O34" i="15"/>
  <c r="P34" i="15"/>
  <c r="Q34" i="15"/>
  <c r="R34" i="15"/>
  <c r="S34" i="15"/>
  <c r="T34" i="15"/>
  <c r="U34" i="15"/>
  <c r="V34" i="15"/>
  <c r="W34" i="15"/>
  <c r="X34" i="15"/>
  <c r="Y34" i="15"/>
  <c r="Z34" i="15"/>
  <c r="AA34" i="15"/>
  <c r="AB34" i="15"/>
  <c r="AC34" i="15"/>
  <c r="AD34" i="15"/>
  <c r="AE34" i="15"/>
  <c r="AF34" i="15"/>
  <c r="N35" i="15"/>
  <c r="O35" i="15"/>
  <c r="P35" i="15"/>
  <c r="Q35" i="15"/>
  <c r="R35" i="15"/>
  <c r="S35" i="15"/>
  <c r="T35" i="15"/>
  <c r="U35" i="15"/>
  <c r="V35" i="15"/>
  <c r="W35" i="15"/>
  <c r="X35" i="15"/>
  <c r="Y35" i="15"/>
  <c r="Z35" i="15"/>
  <c r="AA35" i="15"/>
  <c r="AB35" i="15"/>
  <c r="AC35" i="15"/>
  <c r="AD35" i="15"/>
  <c r="AE35" i="15"/>
  <c r="AF35" i="15"/>
  <c r="N36" i="15"/>
  <c r="O36" i="15"/>
  <c r="P36" i="15"/>
  <c r="Q36" i="15"/>
  <c r="R36" i="15"/>
  <c r="S36" i="15"/>
  <c r="T36" i="15"/>
  <c r="U36" i="15"/>
  <c r="V36" i="15"/>
  <c r="W36" i="15"/>
  <c r="X36" i="15"/>
  <c r="Y36" i="15"/>
  <c r="Z36" i="15"/>
  <c r="AA36" i="15"/>
  <c r="AB36" i="15"/>
  <c r="AC36" i="15"/>
  <c r="AD36" i="15"/>
  <c r="AE36" i="15"/>
  <c r="AF36" i="15"/>
  <c r="N37" i="15"/>
  <c r="O37" i="15"/>
  <c r="P37" i="15"/>
  <c r="Q37" i="15"/>
  <c r="R37" i="15"/>
  <c r="S37" i="15"/>
  <c r="T37" i="15"/>
  <c r="U37" i="15"/>
  <c r="V37" i="15"/>
  <c r="W37" i="15"/>
  <c r="X37" i="15"/>
  <c r="Y37" i="15"/>
  <c r="Z37" i="15"/>
  <c r="AA37" i="15"/>
  <c r="AB37" i="15"/>
  <c r="AC37" i="15"/>
  <c r="AD37" i="15"/>
  <c r="AE37" i="15"/>
  <c r="AF37" i="15"/>
  <c r="N38" i="15"/>
  <c r="O38" i="15"/>
  <c r="P38" i="15"/>
  <c r="Q38" i="15"/>
  <c r="R38" i="15"/>
  <c r="S38" i="15"/>
  <c r="T38" i="15"/>
  <c r="U38" i="15"/>
  <c r="V38" i="15"/>
  <c r="W38" i="15"/>
  <c r="X38" i="15"/>
  <c r="Y38" i="15"/>
  <c r="Z38" i="15"/>
  <c r="AA38" i="15"/>
  <c r="AB38" i="15"/>
  <c r="AC38" i="15"/>
  <c r="AD38" i="15"/>
  <c r="AE38" i="15"/>
  <c r="AF38" i="15"/>
  <c r="N39" i="15"/>
  <c r="O39" i="15"/>
  <c r="P39" i="15"/>
  <c r="Q39" i="15"/>
  <c r="R39" i="15"/>
  <c r="S39" i="15"/>
  <c r="T39" i="15"/>
  <c r="U39" i="15"/>
  <c r="V39" i="15"/>
  <c r="W39" i="15"/>
  <c r="X39" i="15"/>
  <c r="Y39" i="15"/>
  <c r="Z39" i="15"/>
  <c r="AA39" i="15"/>
  <c r="AB39" i="15"/>
  <c r="AC39" i="15"/>
  <c r="AD39" i="15"/>
  <c r="AE39" i="15"/>
  <c r="AF39" i="15"/>
  <c r="N40" i="15"/>
  <c r="O40" i="15"/>
  <c r="P40" i="15"/>
  <c r="Q40" i="15"/>
  <c r="R40" i="15"/>
  <c r="S40" i="15"/>
  <c r="T40" i="15"/>
  <c r="U40" i="15"/>
  <c r="V40" i="15"/>
  <c r="W40" i="15"/>
  <c r="X40" i="15"/>
  <c r="Y40" i="15"/>
  <c r="Z40" i="15"/>
  <c r="AA40" i="15"/>
  <c r="AB40" i="15"/>
  <c r="AC40" i="15"/>
  <c r="AD40" i="15"/>
  <c r="AE40" i="15"/>
  <c r="AF40" i="15"/>
  <c r="N41" i="15"/>
  <c r="O41" i="15"/>
  <c r="P41" i="15"/>
  <c r="Q41" i="15"/>
  <c r="R41" i="15"/>
  <c r="S41" i="15"/>
  <c r="T41" i="15"/>
  <c r="U41" i="15"/>
  <c r="V41" i="15"/>
  <c r="W41" i="15"/>
  <c r="X41" i="15"/>
  <c r="Y41" i="15"/>
  <c r="Z41" i="15"/>
  <c r="AA41" i="15"/>
  <c r="AB41" i="15"/>
  <c r="AC41" i="15"/>
  <c r="AD41" i="15"/>
  <c r="AE41" i="15"/>
  <c r="AF41" i="15"/>
  <c r="N42" i="15"/>
  <c r="O42" i="15"/>
  <c r="P42" i="15"/>
  <c r="Q42" i="15"/>
  <c r="R42" i="15"/>
  <c r="S42" i="15"/>
  <c r="T42" i="15"/>
  <c r="U42" i="15"/>
  <c r="V42" i="15"/>
  <c r="W42" i="15"/>
  <c r="X42" i="15"/>
  <c r="Y42" i="15"/>
  <c r="Z42" i="15"/>
  <c r="AA42" i="15"/>
  <c r="AB42" i="15"/>
  <c r="AC42" i="15"/>
  <c r="AD42" i="15"/>
  <c r="AE42" i="15"/>
  <c r="AF42" i="15"/>
  <c r="N43" i="15"/>
  <c r="O43" i="15"/>
  <c r="P43" i="15"/>
  <c r="Q43" i="15"/>
  <c r="R43" i="15"/>
  <c r="S43" i="15"/>
  <c r="T43" i="15"/>
  <c r="U43" i="15"/>
  <c r="V43" i="15"/>
  <c r="W43" i="15"/>
  <c r="X43" i="15"/>
  <c r="Y43" i="15"/>
  <c r="Z43" i="15"/>
  <c r="AA43" i="15"/>
  <c r="AB43" i="15"/>
  <c r="AC43" i="15"/>
  <c r="AD43" i="15"/>
  <c r="AE43" i="15"/>
  <c r="AF43" i="15"/>
  <c r="N44" i="15"/>
  <c r="O44" i="15"/>
  <c r="P44" i="15"/>
  <c r="Q44" i="15"/>
  <c r="R44" i="15"/>
  <c r="S44" i="15"/>
  <c r="T44" i="15"/>
  <c r="U44" i="15"/>
  <c r="V44" i="15"/>
  <c r="W44" i="15"/>
  <c r="X44" i="15"/>
  <c r="Y44" i="15"/>
  <c r="Z44" i="15"/>
  <c r="AA44" i="15"/>
  <c r="AB44" i="15"/>
  <c r="AC44" i="15"/>
  <c r="AD44" i="15"/>
  <c r="AE44" i="15"/>
  <c r="AF44" i="15"/>
  <c r="N45" i="15"/>
  <c r="O45" i="15"/>
  <c r="P45" i="15"/>
  <c r="Q45" i="15"/>
  <c r="R45" i="15"/>
  <c r="S45" i="15"/>
  <c r="T45" i="15"/>
  <c r="U45" i="15"/>
  <c r="V45" i="15"/>
  <c r="W45" i="15"/>
  <c r="X45" i="15"/>
  <c r="Y45" i="15"/>
  <c r="Z45" i="15"/>
  <c r="AA45" i="15"/>
  <c r="AB45" i="15"/>
  <c r="AC45" i="15"/>
  <c r="AD45" i="15"/>
  <c r="AE45" i="15"/>
  <c r="AF45" i="15"/>
  <c r="N46" i="15"/>
  <c r="O46" i="15"/>
  <c r="P46" i="15"/>
  <c r="Q46" i="15"/>
  <c r="R46" i="15"/>
  <c r="S46" i="15"/>
  <c r="T46" i="15"/>
  <c r="U46" i="15"/>
  <c r="V46" i="15"/>
  <c r="W46" i="15"/>
  <c r="X46" i="15"/>
  <c r="Y46" i="15"/>
  <c r="Z46" i="15"/>
  <c r="AA46" i="15"/>
  <c r="AB46" i="15"/>
  <c r="AC46" i="15"/>
  <c r="AD46" i="15"/>
  <c r="AE46" i="15"/>
  <c r="AF46" i="15"/>
  <c r="N47" i="15"/>
  <c r="O47" i="15"/>
  <c r="P47" i="15"/>
  <c r="Q47" i="15"/>
  <c r="R47" i="15"/>
  <c r="S47" i="15"/>
  <c r="T47" i="15"/>
  <c r="U47" i="15"/>
  <c r="V47" i="15"/>
  <c r="W47" i="15"/>
  <c r="X47" i="15"/>
  <c r="Y47" i="15"/>
  <c r="Z47" i="15"/>
  <c r="AA47" i="15"/>
  <c r="AB47" i="15"/>
  <c r="AC47" i="15"/>
  <c r="AD47" i="15"/>
  <c r="AE47" i="15"/>
  <c r="AF47" i="15"/>
  <c r="N48" i="15"/>
  <c r="O48" i="15"/>
  <c r="P48" i="15"/>
  <c r="Q48" i="15"/>
  <c r="R48" i="15"/>
  <c r="S48" i="15"/>
  <c r="T48" i="15"/>
  <c r="U48" i="15"/>
  <c r="V48" i="15"/>
  <c r="W48" i="15"/>
  <c r="X48" i="15"/>
  <c r="Y48" i="15"/>
  <c r="Z48" i="15"/>
  <c r="AA48" i="15"/>
  <c r="AB48" i="15"/>
  <c r="AC48" i="15"/>
  <c r="AD48" i="15"/>
  <c r="AE48" i="15"/>
  <c r="AF48" i="15"/>
  <c r="N49" i="15"/>
  <c r="O49" i="15"/>
  <c r="P49" i="15"/>
  <c r="Q49" i="15"/>
  <c r="R49" i="15"/>
  <c r="S49" i="15"/>
  <c r="T49" i="15"/>
  <c r="U49" i="15"/>
  <c r="V49" i="15"/>
  <c r="W49" i="15"/>
  <c r="X49" i="15"/>
  <c r="Y49" i="15"/>
  <c r="Z49" i="15"/>
  <c r="AA49" i="15"/>
  <c r="AB49" i="15"/>
  <c r="AC49" i="15"/>
  <c r="AD49" i="15"/>
  <c r="AE49" i="15"/>
  <c r="AF49" i="15"/>
  <c r="N50" i="15"/>
  <c r="O50" i="15"/>
  <c r="P50" i="15"/>
  <c r="Q50" i="15"/>
  <c r="R50" i="15"/>
  <c r="S50" i="15"/>
  <c r="T50" i="15"/>
  <c r="U50" i="15"/>
  <c r="V50" i="15"/>
  <c r="W50" i="15"/>
  <c r="X50" i="15"/>
  <c r="Y50" i="15"/>
  <c r="Z50" i="15"/>
  <c r="AA50" i="15"/>
  <c r="AB50" i="15"/>
  <c r="AC50" i="15"/>
  <c r="AD50" i="15"/>
  <c r="AE50" i="15"/>
  <c r="AF50" i="15"/>
  <c r="N51" i="15"/>
  <c r="O51" i="15"/>
  <c r="P51" i="15"/>
  <c r="Q51" i="15"/>
  <c r="R51" i="15"/>
  <c r="S51" i="15"/>
  <c r="T51" i="15"/>
  <c r="U51" i="15"/>
  <c r="V51" i="15"/>
  <c r="W51" i="15"/>
  <c r="X51" i="15"/>
  <c r="Y51" i="15"/>
  <c r="Z51" i="15"/>
  <c r="AA51" i="15"/>
  <c r="AB51" i="15"/>
  <c r="AC51" i="15"/>
  <c r="AD51" i="15"/>
  <c r="AE51" i="15"/>
  <c r="AF51" i="15"/>
  <c r="N52" i="15"/>
  <c r="O52" i="15"/>
  <c r="P52" i="15"/>
  <c r="Q52" i="15"/>
  <c r="R52" i="15"/>
  <c r="S52" i="15"/>
  <c r="T52" i="15"/>
  <c r="U52" i="15"/>
  <c r="V52" i="15"/>
  <c r="W52" i="15"/>
  <c r="X52" i="15"/>
  <c r="Y52" i="15"/>
  <c r="Z52" i="15"/>
  <c r="AA52" i="15"/>
  <c r="AB52" i="15"/>
  <c r="AC52" i="15"/>
  <c r="AD52" i="15"/>
  <c r="AE52" i="15"/>
  <c r="AF52" i="15"/>
  <c r="N53" i="15"/>
  <c r="O53" i="15"/>
  <c r="P53" i="15"/>
  <c r="Q53" i="15"/>
  <c r="R53" i="15"/>
  <c r="S53" i="15"/>
  <c r="T53" i="15"/>
  <c r="U53" i="15"/>
  <c r="V53" i="15"/>
  <c r="W53" i="15"/>
  <c r="X53" i="15"/>
  <c r="Y53" i="15"/>
  <c r="Z53" i="15"/>
  <c r="AA53" i="15"/>
  <c r="AB53" i="15"/>
  <c r="AC53" i="15"/>
  <c r="AD53" i="15"/>
  <c r="AE53" i="15"/>
  <c r="AF53" i="15"/>
  <c r="N54" i="15"/>
  <c r="O54" i="15"/>
  <c r="P54" i="15"/>
  <c r="Q54" i="15"/>
  <c r="R54" i="15"/>
  <c r="S54" i="15"/>
  <c r="T54" i="15"/>
  <c r="U54" i="15"/>
  <c r="V54" i="15"/>
  <c r="W54" i="15"/>
  <c r="X54" i="15"/>
  <c r="Y54" i="15"/>
  <c r="Z54" i="15"/>
  <c r="AA54" i="15"/>
  <c r="AB54" i="15"/>
  <c r="AC54" i="15"/>
  <c r="AD54" i="15"/>
  <c r="AE54" i="15"/>
  <c r="AF54" i="15"/>
  <c r="N55" i="15"/>
  <c r="O55" i="15"/>
  <c r="P55" i="15"/>
  <c r="Q55" i="15"/>
  <c r="R55" i="15"/>
  <c r="S55" i="15"/>
  <c r="T55" i="15"/>
  <c r="U55" i="15"/>
  <c r="V55" i="15"/>
  <c r="W55" i="15"/>
  <c r="X55" i="15"/>
  <c r="Y55" i="15"/>
  <c r="Z55" i="15"/>
  <c r="AA55" i="15"/>
  <c r="AB55" i="15"/>
  <c r="AC55" i="15"/>
  <c r="AD55" i="15"/>
  <c r="AE55" i="15"/>
  <c r="AF55" i="15"/>
  <c r="N56" i="15"/>
  <c r="O56" i="15"/>
  <c r="P56" i="15"/>
  <c r="Q56" i="15"/>
  <c r="R56" i="15"/>
  <c r="S56" i="15"/>
  <c r="T56" i="15"/>
  <c r="U56" i="15"/>
  <c r="V56" i="15"/>
  <c r="W56" i="15"/>
  <c r="X56" i="15"/>
  <c r="Y56" i="15"/>
  <c r="Z56" i="15"/>
  <c r="AA56" i="15"/>
  <c r="AB56" i="15"/>
  <c r="AC56" i="15"/>
  <c r="AD56" i="15"/>
  <c r="AE56" i="15"/>
  <c r="AF56" i="15"/>
  <c r="N57" i="15"/>
  <c r="O57" i="15"/>
  <c r="P57" i="15"/>
  <c r="Q57" i="15"/>
  <c r="R57" i="15"/>
  <c r="S57" i="15"/>
  <c r="T57" i="15"/>
  <c r="U57" i="15"/>
  <c r="V57" i="15"/>
  <c r="W57" i="15"/>
  <c r="X57" i="15"/>
  <c r="Y57" i="15"/>
  <c r="Z57" i="15"/>
  <c r="AA57" i="15"/>
  <c r="AB57" i="15"/>
  <c r="AC57" i="15"/>
  <c r="AD57" i="15"/>
  <c r="AE57" i="15"/>
  <c r="AF57" i="15"/>
  <c r="N58" i="15"/>
  <c r="O58" i="15"/>
  <c r="P58" i="15"/>
  <c r="Q58" i="15"/>
  <c r="R58" i="15"/>
  <c r="S58" i="15"/>
  <c r="T58" i="15"/>
  <c r="U58" i="15"/>
  <c r="V58" i="15"/>
  <c r="W58" i="15"/>
  <c r="X58" i="15"/>
  <c r="Y58" i="15"/>
  <c r="Z58" i="15"/>
  <c r="AA58" i="15"/>
  <c r="AB58" i="15"/>
  <c r="AC58" i="15"/>
  <c r="AD58" i="15"/>
  <c r="AE58" i="15"/>
  <c r="AF58" i="15"/>
  <c r="N59" i="15"/>
  <c r="O59" i="15"/>
  <c r="P59" i="15"/>
  <c r="Q59" i="15"/>
  <c r="R59" i="15"/>
  <c r="S59" i="15"/>
  <c r="T59" i="15"/>
  <c r="U59" i="15"/>
  <c r="V59" i="15"/>
  <c r="W59" i="15"/>
  <c r="X59" i="15"/>
  <c r="Y59" i="15"/>
  <c r="Z59" i="15"/>
  <c r="AA59" i="15"/>
  <c r="AB59" i="15"/>
  <c r="AC59" i="15"/>
  <c r="AD59" i="15"/>
  <c r="AE59" i="15"/>
  <c r="AF59" i="15"/>
  <c r="N60" i="15"/>
  <c r="O60" i="15"/>
  <c r="P60" i="15"/>
  <c r="Q60" i="15"/>
  <c r="R60" i="15"/>
  <c r="S60" i="15"/>
  <c r="T60" i="15"/>
  <c r="U60" i="15"/>
  <c r="V60" i="15"/>
  <c r="W60" i="15"/>
  <c r="X60" i="15"/>
  <c r="Y60" i="15"/>
  <c r="Z60" i="15"/>
  <c r="AA60" i="15"/>
  <c r="AB60" i="15"/>
  <c r="AC60" i="15"/>
  <c r="AD60" i="15"/>
  <c r="AE60" i="15"/>
  <c r="AF60" i="15"/>
  <c r="N61" i="15"/>
  <c r="O61" i="15"/>
  <c r="P61" i="15"/>
  <c r="Q61" i="15"/>
  <c r="R61" i="15"/>
  <c r="S61" i="15"/>
  <c r="T61" i="15"/>
  <c r="U61" i="15"/>
  <c r="V61" i="15"/>
  <c r="W61" i="15"/>
  <c r="X61" i="15"/>
  <c r="Y61" i="15"/>
  <c r="Z61" i="15"/>
  <c r="AA61" i="15"/>
  <c r="AB61" i="15"/>
  <c r="AC61" i="15"/>
  <c r="AD61" i="15"/>
  <c r="AE61" i="15"/>
  <c r="AF61" i="15"/>
  <c r="N62" i="15"/>
  <c r="O62" i="15"/>
  <c r="P62" i="15"/>
  <c r="Q62" i="15"/>
  <c r="R62" i="15"/>
  <c r="S62" i="15"/>
  <c r="T62" i="15"/>
  <c r="U62" i="15"/>
  <c r="V62" i="15"/>
  <c r="W62" i="15"/>
  <c r="X62" i="15"/>
  <c r="Y62" i="15"/>
  <c r="Z62" i="15"/>
  <c r="AA62" i="15"/>
  <c r="AB62" i="15"/>
  <c r="AC62" i="15"/>
  <c r="AD62" i="15"/>
  <c r="AE62" i="15"/>
  <c r="AF62" i="15"/>
  <c r="N63" i="15"/>
  <c r="O63" i="15"/>
  <c r="P63" i="15"/>
  <c r="Q63" i="15"/>
  <c r="R63" i="15"/>
  <c r="S63" i="15"/>
  <c r="T63" i="15"/>
  <c r="U63" i="15"/>
  <c r="V63" i="15"/>
  <c r="W63" i="15"/>
  <c r="X63" i="15"/>
  <c r="Y63" i="15"/>
  <c r="Z63" i="15"/>
  <c r="AA63" i="15"/>
  <c r="AB63" i="15"/>
  <c r="AC63" i="15"/>
  <c r="AD63" i="15"/>
  <c r="AE63" i="15"/>
  <c r="AF63" i="15"/>
  <c r="N64" i="15"/>
  <c r="O64" i="15"/>
  <c r="P64" i="15"/>
  <c r="Q64" i="15"/>
  <c r="R64" i="15"/>
  <c r="S64" i="15"/>
  <c r="T64" i="15"/>
  <c r="U64" i="15"/>
  <c r="V64" i="15"/>
  <c r="W64" i="15"/>
  <c r="X64" i="15"/>
  <c r="Y64" i="15"/>
  <c r="Z64" i="15"/>
  <c r="AA64" i="15"/>
  <c r="AB64" i="15"/>
  <c r="AC64" i="15"/>
  <c r="AD64" i="15"/>
  <c r="AE64" i="15"/>
  <c r="AF64" i="15"/>
  <c r="N65" i="15"/>
  <c r="O65" i="15"/>
  <c r="P65" i="15"/>
  <c r="Q65" i="15"/>
  <c r="R65" i="15"/>
  <c r="S65" i="15"/>
  <c r="T65" i="15"/>
  <c r="U65" i="15"/>
  <c r="V65" i="15"/>
  <c r="W65" i="15"/>
  <c r="X65" i="15"/>
  <c r="Y65" i="15"/>
  <c r="Z65" i="15"/>
  <c r="AA65" i="15"/>
  <c r="AB65" i="15"/>
  <c r="AC65" i="15"/>
  <c r="AD65" i="15"/>
  <c r="AE65" i="15"/>
  <c r="AF65" i="15"/>
  <c r="N66" i="15"/>
  <c r="O66" i="15"/>
  <c r="P66" i="15"/>
  <c r="Q66" i="15"/>
  <c r="R66" i="15"/>
  <c r="S66" i="15"/>
  <c r="T66" i="15"/>
  <c r="U66" i="15"/>
  <c r="V66" i="15"/>
  <c r="W66" i="15"/>
  <c r="X66" i="15"/>
  <c r="Y66" i="15"/>
  <c r="Z66" i="15"/>
  <c r="AA66" i="15"/>
  <c r="AB66" i="15"/>
  <c r="AC66" i="15"/>
  <c r="AD66" i="15"/>
  <c r="AE66" i="15"/>
  <c r="AF66" i="15"/>
  <c r="N67" i="15"/>
  <c r="O67" i="15"/>
  <c r="P67" i="15"/>
  <c r="Q67" i="15"/>
  <c r="R67" i="15"/>
  <c r="S67" i="15"/>
  <c r="T67" i="15"/>
  <c r="U67" i="15"/>
  <c r="V67" i="15"/>
  <c r="W67" i="15"/>
  <c r="X67" i="15"/>
  <c r="Y67" i="15"/>
  <c r="Z67" i="15"/>
  <c r="AA67" i="15"/>
  <c r="AB67" i="15"/>
  <c r="AC67" i="15"/>
  <c r="AD67" i="15"/>
  <c r="AE67" i="15"/>
  <c r="AF67" i="15"/>
  <c r="N68" i="15"/>
  <c r="O68" i="15"/>
  <c r="P68" i="15"/>
  <c r="Q68" i="15"/>
  <c r="R68" i="15"/>
  <c r="S68" i="15"/>
  <c r="T68" i="15"/>
  <c r="U68" i="15"/>
  <c r="V68" i="15"/>
  <c r="W68" i="15"/>
  <c r="X68" i="15"/>
  <c r="Y68" i="15"/>
  <c r="Z68" i="15"/>
  <c r="AA68" i="15"/>
  <c r="AB68" i="15"/>
  <c r="AC68" i="15"/>
  <c r="AD68" i="15"/>
  <c r="AE68" i="15"/>
  <c r="AF68" i="15"/>
  <c r="N69" i="15"/>
  <c r="O69" i="15"/>
  <c r="P69" i="15"/>
  <c r="Q69" i="15"/>
  <c r="R69" i="15"/>
  <c r="S69" i="15"/>
  <c r="T69" i="15"/>
  <c r="U69" i="15"/>
  <c r="V69" i="15"/>
  <c r="W69" i="15"/>
  <c r="X69" i="15"/>
  <c r="Y69" i="15"/>
  <c r="Z69" i="15"/>
  <c r="AA69" i="15"/>
  <c r="AB69" i="15"/>
  <c r="AC69" i="15"/>
  <c r="AD69" i="15"/>
  <c r="AE69" i="15"/>
  <c r="AF69" i="15"/>
  <c r="N70" i="15"/>
  <c r="O70" i="15"/>
  <c r="P70" i="15"/>
  <c r="Q70" i="15"/>
  <c r="R70" i="15"/>
  <c r="S70" i="15"/>
  <c r="T70" i="15"/>
  <c r="U70" i="15"/>
  <c r="V70" i="15"/>
  <c r="W70" i="15"/>
  <c r="X70" i="15"/>
  <c r="Y70" i="15"/>
  <c r="Z70" i="15"/>
  <c r="AA70" i="15"/>
  <c r="AB70" i="15"/>
  <c r="AC70" i="15"/>
  <c r="AD70" i="15"/>
  <c r="AE70" i="15"/>
  <c r="AF70" i="15"/>
  <c r="N71" i="15"/>
  <c r="O71" i="15"/>
  <c r="P71" i="15"/>
  <c r="Q71" i="15"/>
  <c r="R71" i="15"/>
  <c r="S71" i="15"/>
  <c r="T71" i="15"/>
  <c r="U71" i="15"/>
  <c r="V71" i="15"/>
  <c r="W71" i="15"/>
  <c r="X71" i="15"/>
  <c r="Y71" i="15"/>
  <c r="Z71" i="15"/>
  <c r="AA71" i="15"/>
  <c r="AB71" i="15"/>
  <c r="AC71" i="15"/>
  <c r="AD71" i="15"/>
  <c r="AE71" i="15"/>
  <c r="AF71" i="15"/>
  <c r="N72" i="15"/>
  <c r="O72" i="15"/>
  <c r="P72" i="15"/>
  <c r="Q72" i="15"/>
  <c r="R72" i="15"/>
  <c r="S72" i="15"/>
  <c r="T72" i="15"/>
  <c r="U72" i="15"/>
  <c r="V72" i="15"/>
  <c r="W72" i="15"/>
  <c r="X72" i="15"/>
  <c r="Y72" i="15"/>
  <c r="Z72" i="15"/>
  <c r="AA72" i="15"/>
  <c r="AB72" i="15"/>
  <c r="AC72" i="15"/>
  <c r="AD72" i="15"/>
  <c r="AE72" i="15"/>
  <c r="AF72" i="15"/>
  <c r="N73" i="15"/>
  <c r="O73" i="15"/>
  <c r="P73" i="15"/>
  <c r="Q73" i="15"/>
  <c r="R73" i="15"/>
  <c r="S73" i="15"/>
  <c r="T73" i="15"/>
  <c r="U73" i="15"/>
  <c r="V73" i="15"/>
  <c r="W73" i="15"/>
  <c r="X73" i="15"/>
  <c r="Y73" i="15"/>
  <c r="Z73" i="15"/>
  <c r="AA73" i="15"/>
  <c r="AB73" i="15"/>
  <c r="AC73" i="15"/>
  <c r="AD73" i="15"/>
  <c r="AE73" i="15"/>
  <c r="AF73" i="15"/>
  <c r="N74" i="15"/>
  <c r="O74" i="15"/>
  <c r="P74" i="15"/>
  <c r="Q74" i="15"/>
  <c r="R74" i="15"/>
  <c r="S74" i="15"/>
  <c r="T74" i="15"/>
  <c r="U74" i="15"/>
  <c r="V74" i="15"/>
  <c r="W74" i="15"/>
  <c r="X74" i="15"/>
  <c r="Y74" i="15"/>
  <c r="Z74" i="15"/>
  <c r="AA74" i="15"/>
  <c r="AB74" i="15"/>
  <c r="AC74" i="15"/>
  <c r="AD74" i="15"/>
  <c r="AE74" i="15"/>
  <c r="AF74" i="15"/>
  <c r="N75" i="15"/>
  <c r="O75" i="15"/>
  <c r="P75" i="15"/>
  <c r="Q75" i="15"/>
  <c r="R75" i="15"/>
  <c r="S75" i="15"/>
  <c r="T75" i="15"/>
  <c r="U75" i="15"/>
  <c r="V75" i="15"/>
  <c r="W75" i="15"/>
  <c r="X75" i="15"/>
  <c r="Y75" i="15"/>
  <c r="Z75" i="15"/>
  <c r="AA75" i="15"/>
  <c r="AB75" i="15"/>
  <c r="AC75" i="15"/>
  <c r="AD75" i="15"/>
  <c r="AE75" i="15"/>
  <c r="AF75" i="15"/>
  <c r="N76" i="15"/>
  <c r="O76" i="15"/>
  <c r="P76" i="15"/>
  <c r="Q76" i="15"/>
  <c r="R76" i="15"/>
  <c r="S76" i="15"/>
  <c r="T76" i="15"/>
  <c r="U76" i="15"/>
  <c r="V76" i="15"/>
  <c r="W76" i="15"/>
  <c r="X76" i="15"/>
  <c r="Y76" i="15"/>
  <c r="Z76" i="15"/>
  <c r="AA76" i="15"/>
  <c r="AB76" i="15"/>
  <c r="AC76" i="15"/>
  <c r="AD76" i="15"/>
  <c r="AE76" i="15"/>
  <c r="AF76" i="15"/>
  <c r="N77" i="15"/>
  <c r="O77" i="15"/>
  <c r="P77" i="15"/>
  <c r="Q77" i="15"/>
  <c r="R77" i="15"/>
  <c r="S77" i="15"/>
  <c r="T77" i="15"/>
  <c r="U77" i="15"/>
  <c r="V77" i="15"/>
  <c r="W77" i="15"/>
  <c r="X77" i="15"/>
  <c r="Y77" i="15"/>
  <c r="Z77" i="15"/>
  <c r="AA77" i="15"/>
  <c r="AB77" i="15"/>
  <c r="AC77" i="15"/>
  <c r="AD77" i="15"/>
  <c r="AE77" i="15"/>
  <c r="AF77" i="15"/>
  <c r="N78" i="15"/>
  <c r="O78" i="15"/>
  <c r="P78" i="15"/>
  <c r="Q78" i="15"/>
  <c r="R78" i="15"/>
  <c r="S78" i="15"/>
  <c r="T78" i="15"/>
  <c r="U78" i="15"/>
  <c r="V78" i="15"/>
  <c r="W78" i="15"/>
  <c r="X78" i="15"/>
  <c r="Y78" i="15"/>
  <c r="Z78" i="15"/>
  <c r="AA78" i="15"/>
  <c r="AB78" i="15"/>
  <c r="AC78" i="15"/>
  <c r="AD78" i="15"/>
  <c r="AE78" i="15"/>
  <c r="AF78" i="15"/>
  <c r="N79" i="15"/>
  <c r="O79" i="15"/>
  <c r="P79" i="15"/>
  <c r="Q79" i="15"/>
  <c r="R79" i="15"/>
  <c r="S79" i="15"/>
  <c r="T79" i="15"/>
  <c r="U79" i="15"/>
  <c r="V79" i="15"/>
  <c r="W79" i="15"/>
  <c r="X79" i="15"/>
  <c r="Y79" i="15"/>
  <c r="Z79" i="15"/>
  <c r="AA79" i="15"/>
  <c r="AB79" i="15"/>
  <c r="AC79" i="15"/>
  <c r="AD79" i="15"/>
  <c r="AE79" i="15"/>
  <c r="AF79" i="15"/>
  <c r="N80" i="15"/>
  <c r="O80" i="15"/>
  <c r="P80" i="15"/>
  <c r="Q80" i="15"/>
  <c r="R80" i="15"/>
  <c r="S80" i="15"/>
  <c r="T80" i="15"/>
  <c r="U80" i="15"/>
  <c r="V80" i="15"/>
  <c r="W80" i="15"/>
  <c r="X80" i="15"/>
  <c r="Y80" i="15"/>
  <c r="Z80" i="15"/>
  <c r="AA80" i="15"/>
  <c r="AB80" i="15"/>
  <c r="AC80" i="15"/>
  <c r="AD80" i="15"/>
  <c r="AE80" i="15"/>
  <c r="AF80" i="15"/>
  <c r="N81" i="15"/>
  <c r="O81" i="15"/>
  <c r="P81" i="15"/>
  <c r="Q81" i="15"/>
  <c r="R81" i="15"/>
  <c r="S81" i="15"/>
  <c r="T81" i="15"/>
  <c r="U81" i="15"/>
  <c r="V81" i="15"/>
  <c r="W81" i="15"/>
  <c r="X81" i="15"/>
  <c r="Y81" i="15"/>
  <c r="Z81" i="15"/>
  <c r="AA81" i="15"/>
  <c r="AB81" i="15"/>
  <c r="AC81" i="15"/>
  <c r="AD81" i="15"/>
  <c r="AE81" i="15"/>
  <c r="AF81" i="15"/>
  <c r="N82" i="15"/>
  <c r="O82" i="15"/>
  <c r="P82" i="15"/>
  <c r="Q82" i="15"/>
  <c r="R82" i="15"/>
  <c r="S82" i="15"/>
  <c r="T82" i="15"/>
  <c r="U82" i="15"/>
  <c r="V82" i="15"/>
  <c r="W82" i="15"/>
  <c r="X82" i="15"/>
  <c r="Y82" i="15"/>
  <c r="Z82" i="15"/>
  <c r="AA82" i="15"/>
  <c r="AB82" i="15"/>
  <c r="AC82" i="15"/>
  <c r="AD82" i="15"/>
  <c r="AE82" i="15"/>
  <c r="AF82" i="15"/>
  <c r="N83" i="15"/>
  <c r="O83" i="15"/>
  <c r="P83" i="15"/>
  <c r="Q83" i="15"/>
  <c r="R83" i="15"/>
  <c r="S83" i="15"/>
  <c r="T83" i="15"/>
  <c r="U83" i="15"/>
  <c r="V83" i="15"/>
  <c r="W83" i="15"/>
  <c r="X83" i="15"/>
  <c r="Y83" i="15"/>
  <c r="Z83" i="15"/>
  <c r="AA83" i="15"/>
  <c r="AB83" i="15"/>
  <c r="AC83" i="15"/>
  <c r="AD83" i="15"/>
  <c r="AE83" i="15"/>
  <c r="AF83" i="15"/>
  <c r="N84" i="15"/>
  <c r="O84" i="15"/>
  <c r="P84" i="15"/>
  <c r="Q84" i="15"/>
  <c r="R84" i="15"/>
  <c r="S84" i="15"/>
  <c r="T84" i="15"/>
  <c r="U84" i="15"/>
  <c r="V84" i="15"/>
  <c r="W84" i="15"/>
  <c r="X84" i="15"/>
  <c r="Y84" i="15"/>
  <c r="Z84" i="15"/>
  <c r="AA84" i="15"/>
  <c r="AB84" i="15"/>
  <c r="AC84" i="15"/>
  <c r="AD84" i="15"/>
  <c r="AE84" i="15"/>
  <c r="AF84" i="15"/>
  <c r="N85" i="15"/>
  <c r="O85" i="15"/>
  <c r="P85" i="15"/>
  <c r="Q85" i="15"/>
  <c r="R85" i="15"/>
  <c r="S85" i="15"/>
  <c r="T85" i="15"/>
  <c r="U85" i="15"/>
  <c r="V85" i="15"/>
  <c r="W85" i="15"/>
  <c r="X85" i="15"/>
  <c r="Y85" i="15"/>
  <c r="Z85" i="15"/>
  <c r="AA85" i="15"/>
  <c r="AB85" i="15"/>
  <c r="AC85" i="15"/>
  <c r="AD85" i="15"/>
  <c r="AE85" i="15"/>
  <c r="AF85" i="15"/>
  <c r="N86" i="15"/>
  <c r="O86" i="15"/>
  <c r="P86" i="15"/>
  <c r="Q86" i="15"/>
  <c r="R86" i="15"/>
  <c r="S86" i="15"/>
  <c r="T86" i="15"/>
  <c r="U86" i="15"/>
  <c r="V86" i="15"/>
  <c r="W86" i="15"/>
  <c r="X86" i="15"/>
  <c r="Y86" i="15"/>
  <c r="Z86" i="15"/>
  <c r="AA86" i="15"/>
  <c r="AB86" i="15"/>
  <c r="AC86" i="15"/>
  <c r="AD86" i="15"/>
  <c r="AE86" i="15"/>
  <c r="AF86" i="15"/>
  <c r="N87" i="15"/>
  <c r="O87" i="15"/>
  <c r="P87" i="15"/>
  <c r="Q87" i="15"/>
  <c r="R87" i="15"/>
  <c r="S87" i="15"/>
  <c r="T87" i="15"/>
  <c r="U87" i="15"/>
  <c r="V87" i="15"/>
  <c r="W87" i="15"/>
  <c r="X87" i="15"/>
  <c r="Y87" i="15"/>
  <c r="Z87" i="15"/>
  <c r="AA87" i="15"/>
  <c r="AB87" i="15"/>
  <c r="AC87" i="15"/>
  <c r="AD87" i="15"/>
  <c r="AE87" i="15"/>
  <c r="AF87" i="15"/>
  <c r="N88" i="15"/>
  <c r="O88" i="15"/>
  <c r="P88" i="15"/>
  <c r="Q88" i="15"/>
  <c r="R88" i="15"/>
  <c r="S88" i="15"/>
  <c r="T88" i="15"/>
  <c r="U88" i="15"/>
  <c r="V88" i="15"/>
  <c r="W88" i="15"/>
  <c r="X88" i="15"/>
  <c r="Y88" i="15"/>
  <c r="Z88" i="15"/>
  <c r="AA88" i="15"/>
  <c r="AB88" i="15"/>
  <c r="AC88" i="15"/>
  <c r="AD88" i="15"/>
  <c r="AE88" i="15"/>
  <c r="AF88" i="15"/>
  <c r="N89" i="15"/>
  <c r="O89" i="15"/>
  <c r="P89" i="15"/>
  <c r="Q89" i="15"/>
  <c r="R89" i="15"/>
  <c r="S89" i="15"/>
  <c r="T89" i="15"/>
  <c r="U89" i="15"/>
  <c r="V89" i="15"/>
  <c r="W89" i="15"/>
  <c r="X89" i="15"/>
  <c r="Y89" i="15"/>
  <c r="Z89" i="15"/>
  <c r="AA89" i="15"/>
  <c r="AB89" i="15"/>
  <c r="AC89" i="15"/>
  <c r="AD89" i="15"/>
  <c r="AE89" i="15"/>
  <c r="AF89" i="15"/>
  <c r="N90" i="15"/>
  <c r="O90" i="15"/>
  <c r="P90" i="15"/>
  <c r="Q90" i="15"/>
  <c r="R90" i="15"/>
  <c r="S90" i="15"/>
  <c r="T90" i="15"/>
  <c r="U90" i="15"/>
  <c r="V90" i="15"/>
  <c r="W90" i="15"/>
  <c r="X90" i="15"/>
  <c r="Y90" i="15"/>
  <c r="Z90" i="15"/>
  <c r="AA90" i="15"/>
  <c r="AB90" i="15"/>
  <c r="AC90" i="15"/>
  <c r="AD90" i="15"/>
  <c r="AE90" i="15"/>
  <c r="AF90" i="15"/>
  <c r="N91" i="15"/>
  <c r="O91" i="15"/>
  <c r="P91" i="15"/>
  <c r="Q91" i="15"/>
  <c r="R91" i="15"/>
  <c r="S91" i="15"/>
  <c r="T91" i="15"/>
  <c r="U91" i="15"/>
  <c r="V91" i="15"/>
  <c r="W91" i="15"/>
  <c r="X91" i="15"/>
  <c r="Y91" i="15"/>
  <c r="Z91" i="15"/>
  <c r="AA91" i="15"/>
  <c r="AB91" i="15"/>
  <c r="AC91" i="15"/>
  <c r="AD91" i="15"/>
  <c r="AE91" i="15"/>
  <c r="AF91" i="15"/>
  <c r="N92" i="15"/>
  <c r="O92" i="15"/>
  <c r="P92" i="15"/>
  <c r="Q92" i="15"/>
  <c r="R92" i="15"/>
  <c r="S92" i="15"/>
  <c r="T92" i="15"/>
  <c r="U92" i="15"/>
  <c r="V92" i="15"/>
  <c r="W92" i="15"/>
  <c r="X92" i="15"/>
  <c r="Y92" i="15"/>
  <c r="Z92" i="15"/>
  <c r="AA92" i="15"/>
  <c r="AB92" i="15"/>
  <c r="AC92" i="15"/>
  <c r="AD92" i="15"/>
  <c r="AE92" i="15"/>
  <c r="AF92" i="15"/>
  <c r="N93" i="15"/>
  <c r="O93" i="15"/>
  <c r="P93" i="15"/>
  <c r="Q93" i="15"/>
  <c r="R93" i="15"/>
  <c r="S93" i="15"/>
  <c r="T93" i="15"/>
  <c r="U93" i="15"/>
  <c r="V93" i="15"/>
  <c r="W93" i="15"/>
  <c r="X93" i="15"/>
  <c r="Y93" i="15"/>
  <c r="Z93" i="15"/>
  <c r="AA93" i="15"/>
  <c r="AB93" i="15"/>
  <c r="AC93" i="15"/>
  <c r="AD93" i="15"/>
  <c r="AE93" i="15"/>
  <c r="AF93" i="15"/>
  <c r="N94" i="15"/>
  <c r="O94" i="15"/>
  <c r="P94" i="15"/>
  <c r="Q94" i="15"/>
  <c r="R94" i="15"/>
  <c r="S94" i="15"/>
  <c r="T94" i="15"/>
  <c r="U94" i="15"/>
  <c r="V94" i="15"/>
  <c r="W94" i="15"/>
  <c r="X94" i="15"/>
  <c r="Y94" i="15"/>
  <c r="Z94" i="15"/>
  <c r="AA94" i="15"/>
  <c r="AB94" i="15"/>
  <c r="AC94" i="15"/>
  <c r="AD94" i="15"/>
  <c r="AE94" i="15"/>
  <c r="AF94" i="15"/>
  <c r="N95" i="15"/>
  <c r="O95" i="15"/>
  <c r="P95" i="15"/>
  <c r="Q95" i="15"/>
  <c r="R95" i="15"/>
  <c r="S95" i="15"/>
  <c r="T95" i="15"/>
  <c r="U95" i="15"/>
  <c r="V95" i="15"/>
  <c r="W95" i="15"/>
  <c r="X95" i="15"/>
  <c r="Y95" i="15"/>
  <c r="Z95" i="15"/>
  <c r="AA95" i="15"/>
  <c r="AB95" i="15"/>
  <c r="AC95" i="15"/>
  <c r="AD95" i="15"/>
  <c r="AE95" i="15"/>
  <c r="AF95" i="15"/>
  <c r="N96" i="15"/>
  <c r="O96" i="15"/>
  <c r="P96" i="15"/>
  <c r="Q96" i="15"/>
  <c r="R96" i="15"/>
  <c r="S96" i="15"/>
  <c r="T96" i="15"/>
  <c r="U96" i="15"/>
  <c r="V96" i="15"/>
  <c r="W96" i="15"/>
  <c r="X96" i="15"/>
  <c r="Y96" i="15"/>
  <c r="Z96" i="15"/>
  <c r="AA96" i="15"/>
  <c r="AB96" i="15"/>
  <c r="AC96" i="15"/>
  <c r="AD96" i="15"/>
  <c r="AE96" i="15"/>
  <c r="AF96" i="15"/>
  <c r="N97" i="15"/>
  <c r="O97" i="15"/>
  <c r="P97" i="15"/>
  <c r="Q97" i="15"/>
  <c r="R97" i="15"/>
  <c r="S97" i="15"/>
  <c r="T97" i="15"/>
  <c r="U97" i="15"/>
  <c r="V97" i="15"/>
  <c r="W97" i="15"/>
  <c r="X97" i="15"/>
  <c r="Y97" i="15"/>
  <c r="Z97" i="15"/>
  <c r="AA97" i="15"/>
  <c r="AB97" i="15"/>
  <c r="AC97" i="15"/>
  <c r="AD97" i="15"/>
  <c r="AE97" i="15"/>
  <c r="AF97" i="15"/>
  <c r="N98" i="15"/>
  <c r="O98" i="15"/>
  <c r="P98" i="15"/>
  <c r="Q98" i="15"/>
  <c r="R98" i="15"/>
  <c r="S98" i="15"/>
  <c r="T98" i="15"/>
  <c r="U98" i="15"/>
  <c r="V98" i="15"/>
  <c r="W98" i="15"/>
  <c r="X98" i="15"/>
  <c r="Y98" i="15"/>
  <c r="Z98" i="15"/>
  <c r="AA98" i="15"/>
  <c r="AB98" i="15"/>
  <c r="AC98" i="15"/>
  <c r="AD98" i="15"/>
  <c r="AE98" i="15"/>
  <c r="AF98" i="15"/>
  <c r="N99" i="15"/>
  <c r="O99" i="15"/>
  <c r="P99" i="15"/>
  <c r="Q99" i="15"/>
  <c r="R99" i="15"/>
  <c r="S99" i="15"/>
  <c r="T99" i="15"/>
  <c r="U99" i="15"/>
  <c r="V99" i="15"/>
  <c r="W99" i="15"/>
  <c r="X99" i="15"/>
  <c r="Y99" i="15"/>
  <c r="Z99" i="15"/>
  <c r="AA99" i="15"/>
  <c r="AB99" i="15"/>
  <c r="AC99" i="15"/>
  <c r="AD99" i="15"/>
  <c r="AE99" i="15"/>
  <c r="AF99" i="15"/>
  <c r="N100" i="15"/>
  <c r="O100" i="15"/>
  <c r="P100" i="15"/>
  <c r="Q100" i="15"/>
  <c r="R100" i="15"/>
  <c r="S100" i="15"/>
  <c r="T100" i="15"/>
  <c r="U100" i="15"/>
  <c r="V100" i="15"/>
  <c r="W100" i="15"/>
  <c r="X100" i="15"/>
  <c r="Y100" i="15"/>
  <c r="Z100" i="15"/>
  <c r="AA100" i="15"/>
  <c r="AB100" i="15"/>
  <c r="AC100" i="15"/>
  <c r="AD100" i="15"/>
  <c r="AE100" i="15"/>
  <c r="AF100" i="15"/>
  <c r="N101" i="15"/>
  <c r="O101" i="15"/>
  <c r="P101" i="15"/>
  <c r="Q101" i="15"/>
  <c r="R101" i="15"/>
  <c r="S101" i="15"/>
  <c r="T101" i="15"/>
  <c r="U101" i="15"/>
  <c r="V101" i="15"/>
  <c r="W101" i="15"/>
  <c r="X101" i="15"/>
  <c r="Y101" i="15"/>
  <c r="Z101" i="15"/>
  <c r="AA101" i="15"/>
  <c r="AB101" i="15"/>
  <c r="AC101" i="15"/>
  <c r="AD101" i="15"/>
  <c r="AE101" i="15"/>
  <c r="AF101" i="15"/>
  <c r="N102" i="15"/>
  <c r="O102" i="15"/>
  <c r="P102" i="15"/>
  <c r="Q102" i="15"/>
  <c r="R102" i="15"/>
  <c r="S102" i="15"/>
  <c r="T102" i="15"/>
  <c r="U102" i="15"/>
  <c r="V102" i="15"/>
  <c r="W102" i="15"/>
  <c r="X102" i="15"/>
  <c r="Y102" i="15"/>
  <c r="Z102" i="15"/>
  <c r="AA102" i="15"/>
  <c r="AB102" i="15"/>
  <c r="AC102" i="15"/>
  <c r="AD102" i="15"/>
  <c r="AE102" i="15"/>
  <c r="AF102" i="15"/>
  <c r="N103" i="15"/>
  <c r="O103" i="15"/>
  <c r="P103" i="15"/>
  <c r="Q103" i="15"/>
  <c r="R103" i="15"/>
  <c r="S103" i="15"/>
  <c r="T103" i="15"/>
  <c r="U103" i="15"/>
  <c r="V103" i="15"/>
  <c r="W103" i="15"/>
  <c r="X103" i="15"/>
  <c r="Y103" i="15"/>
  <c r="Z103" i="15"/>
  <c r="AA103" i="15"/>
  <c r="AB103" i="15"/>
  <c r="AC103" i="15"/>
  <c r="AD103" i="15"/>
  <c r="AE103" i="15"/>
  <c r="AF103" i="15"/>
  <c r="N104" i="15"/>
  <c r="O104" i="15"/>
  <c r="P104" i="15"/>
  <c r="Q104" i="15"/>
  <c r="R104" i="15"/>
  <c r="S104" i="15"/>
  <c r="T104" i="15"/>
  <c r="U104" i="15"/>
  <c r="V104" i="15"/>
  <c r="W104" i="15"/>
  <c r="X104" i="15"/>
  <c r="Y104" i="15"/>
  <c r="Z104" i="15"/>
  <c r="AA104" i="15"/>
  <c r="AB104" i="15"/>
  <c r="AC104" i="15"/>
  <c r="AD104" i="15"/>
  <c r="AE104" i="15"/>
  <c r="AF104" i="15"/>
  <c r="N105" i="15"/>
  <c r="O105" i="15"/>
  <c r="P105" i="15"/>
  <c r="Q105" i="15"/>
  <c r="R105" i="15"/>
  <c r="S105" i="15"/>
  <c r="T105" i="15"/>
  <c r="U105" i="15"/>
  <c r="V105" i="15"/>
  <c r="W105" i="15"/>
  <c r="X105" i="15"/>
  <c r="Y105" i="15"/>
  <c r="Z105" i="15"/>
  <c r="AA105" i="15"/>
  <c r="AB105" i="15"/>
  <c r="AC105" i="15"/>
  <c r="AD105" i="15"/>
  <c r="AE105" i="15"/>
  <c r="AF105" i="15"/>
  <c r="N106" i="15"/>
  <c r="O106" i="15"/>
  <c r="P106" i="15"/>
  <c r="Q106" i="15"/>
  <c r="R106" i="15"/>
  <c r="S106" i="15"/>
  <c r="T106" i="15"/>
  <c r="U106" i="15"/>
  <c r="V106" i="15"/>
  <c r="W106" i="15"/>
  <c r="X106" i="15"/>
  <c r="Y106" i="15"/>
  <c r="Z106" i="15"/>
  <c r="AA106" i="15"/>
  <c r="AB106" i="15"/>
  <c r="AC106" i="15"/>
  <c r="AD106" i="15"/>
  <c r="AE106" i="15"/>
  <c r="AF106" i="15"/>
  <c r="N107" i="15"/>
  <c r="O107" i="15"/>
  <c r="P107" i="15"/>
  <c r="Q107" i="15"/>
  <c r="R107" i="15"/>
  <c r="S107" i="15"/>
  <c r="T107" i="15"/>
  <c r="U107" i="15"/>
  <c r="V107" i="15"/>
  <c r="W107" i="15"/>
  <c r="X107" i="15"/>
  <c r="Y107" i="15"/>
  <c r="Z107" i="15"/>
  <c r="AA107" i="15"/>
  <c r="AB107" i="15"/>
  <c r="AC107" i="15"/>
  <c r="AD107" i="15"/>
  <c r="AE107" i="15"/>
  <c r="AF107" i="15"/>
  <c r="N108" i="15"/>
  <c r="O108" i="15"/>
  <c r="P108" i="15"/>
  <c r="Q108" i="15"/>
  <c r="R108" i="15"/>
  <c r="S108" i="15"/>
  <c r="T108" i="15"/>
  <c r="U108" i="15"/>
  <c r="V108" i="15"/>
  <c r="W108" i="15"/>
  <c r="X108" i="15"/>
  <c r="Y108" i="15"/>
  <c r="Z108" i="15"/>
  <c r="AA108" i="15"/>
  <c r="AB108" i="15"/>
  <c r="AC108" i="15"/>
  <c r="AD108" i="15"/>
  <c r="AE108" i="15"/>
  <c r="AF108" i="15"/>
  <c r="N109" i="15"/>
  <c r="O109" i="15"/>
  <c r="P109" i="15"/>
  <c r="Q109" i="15"/>
  <c r="R109" i="15"/>
  <c r="S109" i="15"/>
  <c r="T109" i="15"/>
  <c r="U109" i="15"/>
  <c r="V109" i="15"/>
  <c r="W109" i="15"/>
  <c r="X109" i="15"/>
  <c r="Y109" i="15"/>
  <c r="Z109" i="15"/>
  <c r="AA109" i="15"/>
  <c r="AB109" i="15"/>
  <c r="AC109" i="15"/>
  <c r="AD109" i="15"/>
  <c r="AE109" i="15"/>
  <c r="AF109" i="15"/>
  <c r="N110" i="15"/>
  <c r="O110" i="15"/>
  <c r="P110" i="15"/>
  <c r="Q110" i="15"/>
  <c r="R110" i="15"/>
  <c r="S110" i="15"/>
  <c r="T110" i="15"/>
  <c r="U110" i="15"/>
  <c r="V110" i="15"/>
  <c r="W110" i="15"/>
  <c r="X110" i="15"/>
  <c r="Y110" i="15"/>
  <c r="Z110" i="15"/>
  <c r="AA110" i="15"/>
  <c r="AB110" i="15"/>
  <c r="AC110" i="15"/>
  <c r="AD110" i="15"/>
  <c r="AE110" i="15"/>
  <c r="AF110" i="15"/>
  <c r="N111" i="15"/>
  <c r="O111" i="15"/>
  <c r="P111" i="15"/>
  <c r="Q111" i="15"/>
  <c r="R111" i="15"/>
  <c r="S111" i="15"/>
  <c r="T111" i="15"/>
  <c r="U111" i="15"/>
  <c r="V111" i="15"/>
  <c r="W111" i="15"/>
  <c r="X111" i="15"/>
  <c r="Y111" i="15"/>
  <c r="Z111" i="15"/>
  <c r="AA111" i="15"/>
  <c r="AB111" i="15"/>
  <c r="AC111" i="15"/>
  <c r="AD111" i="15"/>
  <c r="AE111" i="15"/>
  <c r="AF111" i="15"/>
  <c r="N112" i="15"/>
  <c r="O112" i="15"/>
  <c r="P112" i="15"/>
  <c r="Q112" i="15"/>
  <c r="R112" i="15"/>
  <c r="S112" i="15"/>
  <c r="T112" i="15"/>
  <c r="U112" i="15"/>
  <c r="V112" i="15"/>
  <c r="W112" i="15"/>
  <c r="X112" i="15"/>
  <c r="Y112" i="15"/>
  <c r="Z112" i="15"/>
  <c r="AA112" i="15"/>
  <c r="AB112" i="15"/>
  <c r="AC112" i="15"/>
  <c r="AD112" i="15"/>
  <c r="AE112" i="15"/>
  <c r="AF112" i="15"/>
  <c r="N113" i="15"/>
  <c r="O113" i="15"/>
  <c r="P113" i="15"/>
  <c r="Q113" i="15"/>
  <c r="R113" i="15"/>
  <c r="S113" i="15"/>
  <c r="T113" i="15"/>
  <c r="U113" i="15"/>
  <c r="V113" i="15"/>
  <c r="W113" i="15"/>
  <c r="X113" i="15"/>
  <c r="Y113" i="15"/>
  <c r="Z113" i="15"/>
  <c r="AA113" i="15"/>
  <c r="AB113" i="15"/>
  <c r="AC113" i="15"/>
  <c r="AD113" i="15"/>
  <c r="AE113" i="15"/>
  <c r="AF113" i="15"/>
  <c r="N114" i="15"/>
  <c r="O114" i="15"/>
  <c r="P114" i="15"/>
  <c r="Q114" i="15"/>
  <c r="R114" i="15"/>
  <c r="S114" i="15"/>
  <c r="T114" i="15"/>
  <c r="U114" i="15"/>
  <c r="V114" i="15"/>
  <c r="W114" i="15"/>
  <c r="X114" i="15"/>
  <c r="Y114" i="15"/>
  <c r="Z114" i="15"/>
  <c r="AA114" i="15"/>
  <c r="AB114" i="15"/>
  <c r="AC114" i="15"/>
  <c r="AD114" i="15"/>
  <c r="AE114" i="15"/>
  <c r="AF114" i="15"/>
  <c r="N115" i="15"/>
  <c r="O115" i="15"/>
  <c r="P115" i="15"/>
  <c r="Q115" i="15"/>
  <c r="R115" i="15"/>
  <c r="S115" i="15"/>
  <c r="T115" i="15"/>
  <c r="U115" i="15"/>
  <c r="V115" i="15"/>
  <c r="W115" i="15"/>
  <c r="X115" i="15"/>
  <c r="Y115" i="15"/>
  <c r="Z115" i="15"/>
  <c r="AA115" i="15"/>
  <c r="AB115" i="15"/>
  <c r="AC115" i="15"/>
  <c r="AD115" i="15"/>
  <c r="AE115" i="15"/>
  <c r="AF115" i="15"/>
  <c r="N116" i="15"/>
  <c r="O116" i="15"/>
  <c r="P116" i="15"/>
  <c r="Q116" i="15"/>
  <c r="R116" i="15"/>
  <c r="S116" i="15"/>
  <c r="T116" i="15"/>
  <c r="U116" i="15"/>
  <c r="V116" i="15"/>
  <c r="W116" i="15"/>
  <c r="X116" i="15"/>
  <c r="Y116" i="15"/>
  <c r="Z116" i="15"/>
  <c r="AA116" i="15"/>
  <c r="AB116" i="15"/>
  <c r="AC116" i="15"/>
  <c r="AD116" i="15"/>
  <c r="AE116" i="15"/>
  <c r="AF116" i="15"/>
  <c r="N117" i="15"/>
  <c r="O117" i="15"/>
  <c r="P117" i="15"/>
  <c r="Q117" i="15"/>
  <c r="R117" i="15"/>
  <c r="S117" i="15"/>
  <c r="T117" i="15"/>
  <c r="U117" i="15"/>
  <c r="V117" i="15"/>
  <c r="W117" i="15"/>
  <c r="X117" i="15"/>
  <c r="Y117" i="15"/>
  <c r="Z117" i="15"/>
  <c r="AA117" i="15"/>
  <c r="AB117" i="15"/>
  <c r="AC117" i="15"/>
  <c r="AD117" i="15"/>
  <c r="AE117" i="15"/>
  <c r="AF117" i="15"/>
  <c r="N118" i="15"/>
  <c r="O118" i="15"/>
  <c r="P118" i="15"/>
  <c r="Q118" i="15"/>
  <c r="R118" i="15"/>
  <c r="S118" i="15"/>
  <c r="T118" i="15"/>
  <c r="U118" i="15"/>
  <c r="V118" i="15"/>
  <c r="W118" i="15"/>
  <c r="X118" i="15"/>
  <c r="Y118" i="15"/>
  <c r="Z118" i="15"/>
  <c r="AA118" i="15"/>
  <c r="AB118" i="15"/>
  <c r="AC118" i="15"/>
  <c r="AD118" i="15"/>
  <c r="AE118" i="15"/>
  <c r="AF118" i="15"/>
  <c r="N119" i="15"/>
  <c r="O119" i="15"/>
  <c r="P119" i="15"/>
  <c r="Q119" i="15"/>
  <c r="R119" i="15"/>
  <c r="S119" i="15"/>
  <c r="T119" i="15"/>
  <c r="U119" i="15"/>
  <c r="V119" i="15"/>
  <c r="W119" i="15"/>
  <c r="X119" i="15"/>
  <c r="Y119" i="15"/>
  <c r="Z119" i="15"/>
  <c r="AA119" i="15"/>
  <c r="AB119" i="15"/>
  <c r="AC119" i="15"/>
  <c r="AD119" i="15"/>
  <c r="AE119" i="15"/>
  <c r="AF119" i="15"/>
  <c r="N120" i="15"/>
  <c r="O120" i="15"/>
  <c r="P120" i="15"/>
  <c r="Q120" i="15"/>
  <c r="R120" i="15"/>
  <c r="S120" i="15"/>
  <c r="T120" i="15"/>
  <c r="U120" i="15"/>
  <c r="V120" i="15"/>
  <c r="W120" i="15"/>
  <c r="X120" i="15"/>
  <c r="Y120" i="15"/>
  <c r="Z120" i="15"/>
  <c r="AA120" i="15"/>
  <c r="AB120" i="15"/>
  <c r="AC120" i="15"/>
  <c r="AD120" i="15"/>
  <c r="AE120" i="15"/>
  <c r="AF120" i="15"/>
  <c r="N121" i="15"/>
  <c r="O121" i="15"/>
  <c r="P121" i="15"/>
  <c r="Q121" i="15"/>
  <c r="R121" i="15"/>
  <c r="S121" i="15"/>
  <c r="T121" i="15"/>
  <c r="U121" i="15"/>
  <c r="V121" i="15"/>
  <c r="W121" i="15"/>
  <c r="X121" i="15"/>
  <c r="Y121" i="15"/>
  <c r="Z121" i="15"/>
  <c r="AA121" i="15"/>
  <c r="AB121" i="15"/>
  <c r="AC121" i="15"/>
  <c r="AD121" i="15"/>
  <c r="AE121" i="15"/>
  <c r="AF121" i="15"/>
  <c r="N122" i="15"/>
  <c r="O122" i="15"/>
  <c r="P122" i="15"/>
  <c r="Q122" i="15"/>
  <c r="R122" i="15"/>
  <c r="S122" i="15"/>
  <c r="T122" i="15"/>
  <c r="U122" i="15"/>
  <c r="V122" i="15"/>
  <c r="W122" i="15"/>
  <c r="X122" i="15"/>
  <c r="Y122" i="15"/>
  <c r="Z122" i="15"/>
  <c r="AA122" i="15"/>
  <c r="AB122" i="15"/>
  <c r="AC122" i="15"/>
  <c r="AD122" i="15"/>
  <c r="AE122" i="15"/>
  <c r="AF122" i="15"/>
  <c r="N123" i="15"/>
  <c r="O123" i="15"/>
  <c r="P123" i="15"/>
  <c r="Q123" i="15"/>
  <c r="R123" i="15"/>
  <c r="S123" i="15"/>
  <c r="T123" i="15"/>
  <c r="U123" i="15"/>
  <c r="V123" i="15"/>
  <c r="W123" i="15"/>
  <c r="X123" i="15"/>
  <c r="Y123" i="15"/>
  <c r="Z123" i="15"/>
  <c r="AA123" i="15"/>
  <c r="AB123" i="15"/>
  <c r="AC123" i="15"/>
  <c r="AD123" i="15"/>
  <c r="AE123" i="15"/>
  <c r="AF123" i="15"/>
  <c r="N124" i="15"/>
  <c r="O124" i="15"/>
  <c r="P124" i="15"/>
  <c r="Q124" i="15"/>
  <c r="R124" i="15"/>
  <c r="S124" i="15"/>
  <c r="T124" i="15"/>
  <c r="U124" i="15"/>
  <c r="V124" i="15"/>
  <c r="W124" i="15"/>
  <c r="X124" i="15"/>
  <c r="Y124" i="15"/>
  <c r="Z124" i="15"/>
  <c r="AA124" i="15"/>
  <c r="AB124" i="15"/>
  <c r="AC124" i="15"/>
  <c r="AD124" i="15"/>
  <c r="AE124" i="15"/>
  <c r="AF124" i="15"/>
  <c r="N125" i="15"/>
  <c r="O125" i="15"/>
  <c r="P125" i="15"/>
  <c r="Q125" i="15"/>
  <c r="R125" i="15"/>
  <c r="S125" i="15"/>
  <c r="T125" i="15"/>
  <c r="U125" i="15"/>
  <c r="V125" i="15"/>
  <c r="W125" i="15"/>
  <c r="X125" i="15"/>
  <c r="Y125" i="15"/>
  <c r="Z125" i="15"/>
  <c r="AA125" i="15"/>
  <c r="AB125" i="15"/>
  <c r="AC125" i="15"/>
  <c r="AD125" i="15"/>
  <c r="AE125" i="15"/>
  <c r="AF125" i="15"/>
  <c r="N126" i="15"/>
  <c r="O126" i="15"/>
  <c r="P126" i="15"/>
  <c r="Q126" i="15"/>
  <c r="R126" i="15"/>
  <c r="S126" i="15"/>
  <c r="T126" i="15"/>
  <c r="U126" i="15"/>
  <c r="V126" i="15"/>
  <c r="W126" i="15"/>
  <c r="X126" i="15"/>
  <c r="Y126" i="15"/>
  <c r="Z126" i="15"/>
  <c r="AA126" i="15"/>
  <c r="AB126" i="15"/>
  <c r="AC126" i="15"/>
  <c r="AD126" i="15"/>
  <c r="AE126" i="15"/>
  <c r="AF126" i="15"/>
  <c r="N127" i="15"/>
  <c r="O127" i="15"/>
  <c r="P127" i="15"/>
  <c r="Q127" i="15"/>
  <c r="R127" i="15"/>
  <c r="S127" i="15"/>
  <c r="T127" i="15"/>
  <c r="U127" i="15"/>
  <c r="V127" i="15"/>
  <c r="W127" i="15"/>
  <c r="X127" i="15"/>
  <c r="Y127" i="15"/>
  <c r="Z127" i="15"/>
  <c r="AA127" i="15"/>
  <c r="AB127" i="15"/>
  <c r="AC127" i="15"/>
  <c r="AD127" i="15"/>
  <c r="AE127" i="15"/>
  <c r="AF127" i="15"/>
  <c r="N128" i="15"/>
  <c r="O128" i="15"/>
  <c r="P128" i="15"/>
  <c r="Q128" i="15"/>
  <c r="R128" i="15"/>
  <c r="S128" i="15"/>
  <c r="T128" i="15"/>
  <c r="U128" i="15"/>
  <c r="V128" i="15"/>
  <c r="W128" i="15"/>
  <c r="X128" i="15"/>
  <c r="Y128" i="15"/>
  <c r="Z128" i="15"/>
  <c r="AA128" i="15"/>
  <c r="AB128" i="15"/>
  <c r="AC128" i="15"/>
  <c r="AD128" i="15"/>
  <c r="AE128" i="15"/>
  <c r="AF128" i="15"/>
  <c r="N129" i="15"/>
  <c r="O129" i="15"/>
  <c r="P129" i="15"/>
  <c r="Q129" i="15"/>
  <c r="R129" i="15"/>
  <c r="S129" i="15"/>
  <c r="T129" i="15"/>
  <c r="U129" i="15"/>
  <c r="V129" i="15"/>
  <c r="W129" i="15"/>
  <c r="X129" i="15"/>
  <c r="Y129" i="15"/>
  <c r="Z129" i="15"/>
  <c r="AA129" i="15"/>
  <c r="AB129" i="15"/>
  <c r="AC129" i="15"/>
  <c r="AD129" i="15"/>
  <c r="AE129" i="15"/>
  <c r="AF129" i="15"/>
  <c r="N130" i="15"/>
  <c r="O130" i="15"/>
  <c r="P130" i="15"/>
  <c r="Q130" i="15"/>
  <c r="R130" i="15"/>
  <c r="S130" i="15"/>
  <c r="T130" i="15"/>
  <c r="U130" i="15"/>
  <c r="V130" i="15"/>
  <c r="W130" i="15"/>
  <c r="X130" i="15"/>
  <c r="Y130" i="15"/>
  <c r="Z130" i="15"/>
  <c r="AA130" i="15"/>
  <c r="AB130" i="15"/>
  <c r="AC130" i="15"/>
  <c r="AD130" i="15"/>
  <c r="AE130" i="15"/>
  <c r="AF130" i="15"/>
  <c r="N131" i="15"/>
  <c r="O131" i="15"/>
  <c r="P131" i="15"/>
  <c r="Q131" i="15"/>
  <c r="R131" i="15"/>
  <c r="S131" i="15"/>
  <c r="T131" i="15"/>
  <c r="U131" i="15"/>
  <c r="V131" i="15"/>
  <c r="W131" i="15"/>
  <c r="X131" i="15"/>
  <c r="Y131" i="15"/>
  <c r="Z131" i="15"/>
  <c r="AA131" i="15"/>
  <c r="AB131" i="15"/>
  <c r="AC131" i="15"/>
  <c r="AD131" i="15"/>
  <c r="AE131" i="15"/>
  <c r="AF131" i="15"/>
  <c r="N132" i="15"/>
  <c r="O132" i="15"/>
  <c r="P132" i="15"/>
  <c r="Q132" i="15"/>
  <c r="R132" i="15"/>
  <c r="S132" i="15"/>
  <c r="T132" i="15"/>
  <c r="U132" i="15"/>
  <c r="V132" i="15"/>
  <c r="W132" i="15"/>
  <c r="X132" i="15"/>
  <c r="Y132" i="15"/>
  <c r="Z132" i="15"/>
  <c r="AA132" i="15"/>
  <c r="AB132" i="15"/>
  <c r="AC132" i="15"/>
  <c r="AD132" i="15"/>
  <c r="AE132" i="15"/>
  <c r="AF132" i="15"/>
  <c r="N133" i="15"/>
  <c r="O133" i="15"/>
  <c r="P133" i="15"/>
  <c r="Q133" i="15"/>
  <c r="R133" i="15"/>
  <c r="S133" i="15"/>
  <c r="T133" i="15"/>
  <c r="U133" i="15"/>
  <c r="V133" i="15"/>
  <c r="W133" i="15"/>
  <c r="X133" i="15"/>
  <c r="Y133" i="15"/>
  <c r="Z133" i="15"/>
  <c r="AA133" i="15"/>
  <c r="AB133" i="15"/>
  <c r="AC133" i="15"/>
  <c r="AD133" i="15"/>
  <c r="AE133" i="15"/>
  <c r="AF133" i="15"/>
  <c r="N134" i="15"/>
  <c r="O134" i="15"/>
  <c r="P134" i="15"/>
  <c r="Q134" i="15"/>
  <c r="R134" i="15"/>
  <c r="S134" i="15"/>
  <c r="T134" i="15"/>
  <c r="U134" i="15"/>
  <c r="V134" i="15"/>
  <c r="W134" i="15"/>
  <c r="X134" i="15"/>
  <c r="Y134" i="15"/>
  <c r="Z134" i="15"/>
  <c r="AA134" i="15"/>
  <c r="AB134" i="15"/>
  <c r="AC134" i="15"/>
  <c r="AD134" i="15"/>
  <c r="AE134" i="15"/>
  <c r="AF134" i="15"/>
  <c r="N135" i="15"/>
  <c r="O135" i="15"/>
  <c r="P135" i="15"/>
  <c r="Q135" i="15"/>
  <c r="R135" i="15"/>
  <c r="S135" i="15"/>
  <c r="T135" i="15"/>
  <c r="U135" i="15"/>
  <c r="V135" i="15"/>
  <c r="W135" i="15"/>
  <c r="X135" i="15"/>
  <c r="Y135" i="15"/>
  <c r="Z135" i="15"/>
  <c r="AA135" i="15"/>
  <c r="AB135" i="15"/>
  <c r="AC135" i="15"/>
  <c r="AD135" i="15"/>
  <c r="AE135" i="15"/>
  <c r="AF135" i="15"/>
  <c r="N136" i="15"/>
  <c r="O136" i="15"/>
  <c r="P136" i="15"/>
  <c r="Q136" i="15"/>
  <c r="R136" i="15"/>
  <c r="S136" i="15"/>
  <c r="T136" i="15"/>
  <c r="U136" i="15"/>
  <c r="V136" i="15"/>
  <c r="W136" i="15"/>
  <c r="X136" i="15"/>
  <c r="Y136" i="15"/>
  <c r="Z136" i="15"/>
  <c r="AA136" i="15"/>
  <c r="AB136" i="15"/>
  <c r="AC136" i="15"/>
  <c r="AD136" i="15"/>
  <c r="AE136" i="15"/>
  <c r="AF136" i="15"/>
  <c r="N137" i="15"/>
  <c r="O137" i="15"/>
  <c r="P137" i="15"/>
  <c r="Q137" i="15"/>
  <c r="R137" i="15"/>
  <c r="S137" i="15"/>
  <c r="T137" i="15"/>
  <c r="U137" i="15"/>
  <c r="V137" i="15"/>
  <c r="W137" i="15"/>
  <c r="X137" i="15"/>
  <c r="Y137" i="15"/>
  <c r="Z137" i="15"/>
  <c r="AA137" i="15"/>
  <c r="AB137" i="15"/>
  <c r="AC137" i="15"/>
  <c r="AD137" i="15"/>
  <c r="AE137" i="15"/>
  <c r="AF137" i="15"/>
  <c r="N138" i="15"/>
  <c r="O138" i="15"/>
  <c r="P138" i="15"/>
  <c r="Q138" i="15"/>
  <c r="R138" i="15"/>
  <c r="S138" i="15"/>
  <c r="T138" i="15"/>
  <c r="U138" i="15"/>
  <c r="V138" i="15"/>
  <c r="W138" i="15"/>
  <c r="X138" i="15"/>
  <c r="Y138" i="15"/>
  <c r="Z138" i="15"/>
  <c r="AA138" i="15"/>
  <c r="AB138" i="15"/>
  <c r="AC138" i="15"/>
  <c r="AD138" i="15"/>
  <c r="AE138" i="15"/>
  <c r="AF138" i="15"/>
  <c r="N139" i="15"/>
  <c r="O139" i="15"/>
  <c r="P139" i="15"/>
  <c r="Q139" i="15"/>
  <c r="R139" i="15"/>
  <c r="S139" i="15"/>
  <c r="T139" i="15"/>
  <c r="U139" i="15"/>
  <c r="V139" i="15"/>
  <c r="W139" i="15"/>
  <c r="X139" i="15"/>
  <c r="Y139" i="15"/>
  <c r="Z139" i="15"/>
  <c r="AA139" i="15"/>
  <c r="AB139" i="15"/>
  <c r="AC139" i="15"/>
  <c r="AD139" i="15"/>
  <c r="AE139" i="15"/>
  <c r="AF139" i="15"/>
  <c r="N140" i="15"/>
  <c r="O140" i="15"/>
  <c r="P140" i="15"/>
  <c r="Q140" i="15"/>
  <c r="R140" i="15"/>
  <c r="S140" i="15"/>
  <c r="T140" i="15"/>
  <c r="U140" i="15"/>
  <c r="V140" i="15"/>
  <c r="W140" i="15"/>
  <c r="X140" i="15"/>
  <c r="Y140" i="15"/>
  <c r="Z140" i="15"/>
  <c r="AA140" i="15"/>
  <c r="AB140" i="15"/>
  <c r="AC140" i="15"/>
  <c r="AD140" i="15"/>
  <c r="AE140" i="15"/>
  <c r="AF140" i="15"/>
  <c r="N141" i="15"/>
  <c r="O141" i="15"/>
  <c r="P141" i="15"/>
  <c r="Q141" i="15"/>
  <c r="R141" i="15"/>
  <c r="S141" i="15"/>
  <c r="T141" i="15"/>
  <c r="U141" i="15"/>
  <c r="V141" i="15"/>
  <c r="W141" i="15"/>
  <c r="X141" i="15"/>
  <c r="Y141" i="15"/>
  <c r="Z141" i="15"/>
  <c r="AA141" i="15"/>
  <c r="AB141" i="15"/>
  <c r="AC141" i="15"/>
  <c r="AD141" i="15"/>
  <c r="AE141" i="15"/>
  <c r="AF141" i="15"/>
  <c r="N142" i="15"/>
  <c r="O142" i="15"/>
  <c r="P142" i="15"/>
  <c r="Q142" i="15"/>
  <c r="R142" i="15"/>
  <c r="S142" i="15"/>
  <c r="T142" i="15"/>
  <c r="U142" i="15"/>
  <c r="V142" i="15"/>
  <c r="W142" i="15"/>
  <c r="X142" i="15"/>
  <c r="Y142" i="15"/>
  <c r="Z142" i="15"/>
  <c r="AA142" i="15"/>
  <c r="AB142" i="15"/>
  <c r="AC142" i="15"/>
  <c r="AD142" i="15"/>
  <c r="AE142" i="15"/>
  <c r="AF142" i="15"/>
  <c r="N143" i="15"/>
  <c r="O143" i="15"/>
  <c r="P143" i="15"/>
  <c r="Q143" i="15"/>
  <c r="R143" i="15"/>
  <c r="S143" i="15"/>
  <c r="T143" i="15"/>
  <c r="U143" i="15"/>
  <c r="V143" i="15"/>
  <c r="W143" i="15"/>
  <c r="X143" i="15"/>
  <c r="Y143" i="15"/>
  <c r="Z143" i="15"/>
  <c r="AA143" i="15"/>
  <c r="AB143" i="15"/>
  <c r="AC143" i="15"/>
  <c r="AD143" i="15"/>
  <c r="AE143" i="15"/>
  <c r="AF143" i="15"/>
  <c r="N144" i="15"/>
  <c r="O144" i="15"/>
  <c r="P144" i="15"/>
  <c r="Q144" i="15"/>
  <c r="R144" i="15"/>
  <c r="S144" i="15"/>
  <c r="T144" i="15"/>
  <c r="U144" i="15"/>
  <c r="V144" i="15"/>
  <c r="W144" i="15"/>
  <c r="X144" i="15"/>
  <c r="Y144" i="15"/>
  <c r="Z144" i="15"/>
  <c r="AA144" i="15"/>
  <c r="AB144" i="15"/>
  <c r="AC144" i="15"/>
  <c r="AD144" i="15"/>
  <c r="AE144" i="15"/>
  <c r="AF144" i="15"/>
  <c r="N145" i="15"/>
  <c r="O145" i="15"/>
  <c r="P145" i="15"/>
  <c r="Q145" i="15"/>
  <c r="R145" i="15"/>
  <c r="S145" i="15"/>
  <c r="T145" i="15"/>
  <c r="U145" i="15"/>
  <c r="V145" i="15"/>
  <c r="W145" i="15"/>
  <c r="X145" i="15"/>
  <c r="Y145" i="15"/>
  <c r="Z145" i="15"/>
  <c r="AA145" i="15"/>
  <c r="AB145" i="15"/>
  <c r="AC145" i="15"/>
  <c r="AD145" i="15"/>
  <c r="AE145" i="15"/>
  <c r="AF145" i="15"/>
  <c r="N146" i="15"/>
  <c r="O146" i="15"/>
  <c r="P146" i="15"/>
  <c r="Q146" i="15"/>
  <c r="R146" i="15"/>
  <c r="S146" i="15"/>
  <c r="T146" i="15"/>
  <c r="U146" i="15"/>
  <c r="V146" i="15"/>
  <c r="W146" i="15"/>
  <c r="X146" i="15"/>
  <c r="Y146" i="15"/>
  <c r="Z146" i="15"/>
  <c r="AA146" i="15"/>
  <c r="AB146" i="15"/>
  <c r="AC146" i="15"/>
  <c r="AD146" i="15"/>
  <c r="AE146" i="15"/>
  <c r="AF146" i="15"/>
  <c r="N147" i="15"/>
  <c r="O147" i="15"/>
  <c r="P147" i="15"/>
  <c r="Q147" i="15"/>
  <c r="R147" i="15"/>
  <c r="S147" i="15"/>
  <c r="T147" i="15"/>
  <c r="U147" i="15"/>
  <c r="V147" i="15"/>
  <c r="W147" i="15"/>
  <c r="X147" i="15"/>
  <c r="Y147" i="15"/>
  <c r="Z147" i="15"/>
  <c r="AA147" i="15"/>
  <c r="AB147" i="15"/>
  <c r="AC147" i="15"/>
  <c r="AD147" i="15"/>
  <c r="AE147" i="15"/>
  <c r="AF147" i="15"/>
  <c r="N148" i="15"/>
  <c r="O148" i="15"/>
  <c r="P148" i="15"/>
  <c r="Q148" i="15"/>
  <c r="R148" i="15"/>
  <c r="S148" i="15"/>
  <c r="T148" i="15"/>
  <c r="U148" i="15"/>
  <c r="V148" i="15"/>
  <c r="W148" i="15"/>
  <c r="X148" i="15"/>
  <c r="Y148" i="15"/>
  <c r="Z148" i="15"/>
  <c r="AA148" i="15"/>
  <c r="AB148" i="15"/>
  <c r="AC148" i="15"/>
  <c r="AD148" i="15"/>
  <c r="AE148" i="15"/>
  <c r="AF148" i="15"/>
  <c r="N149" i="15"/>
  <c r="O149" i="15"/>
  <c r="P149" i="15"/>
  <c r="Q149" i="15"/>
  <c r="R149" i="15"/>
  <c r="S149" i="15"/>
  <c r="T149" i="15"/>
  <c r="U149" i="15"/>
  <c r="V149" i="15"/>
  <c r="W149" i="15"/>
  <c r="X149" i="15"/>
  <c r="Y149" i="15"/>
  <c r="Z149" i="15"/>
  <c r="AA149" i="15"/>
  <c r="AB149" i="15"/>
  <c r="AC149" i="15"/>
  <c r="AD149" i="15"/>
  <c r="AE149" i="15"/>
  <c r="AF149" i="15"/>
  <c r="N150" i="15"/>
  <c r="O150" i="15"/>
  <c r="P150" i="15"/>
  <c r="Q150" i="15"/>
  <c r="R150" i="15"/>
  <c r="S150" i="15"/>
  <c r="T150" i="15"/>
  <c r="U150" i="15"/>
  <c r="V150" i="15"/>
  <c r="W150" i="15"/>
  <c r="X150" i="15"/>
  <c r="Y150" i="15"/>
  <c r="Z150" i="15"/>
  <c r="AA150" i="15"/>
  <c r="AB150" i="15"/>
  <c r="AC150" i="15"/>
  <c r="AD150" i="15"/>
  <c r="AE150" i="15"/>
  <c r="AF150" i="15"/>
  <c r="N151" i="15"/>
  <c r="O151" i="15"/>
  <c r="P151" i="15"/>
  <c r="Q151" i="15"/>
  <c r="R151" i="15"/>
  <c r="S151" i="15"/>
  <c r="T151" i="15"/>
  <c r="U151" i="15"/>
  <c r="V151" i="15"/>
  <c r="W151" i="15"/>
  <c r="X151" i="15"/>
  <c r="Y151" i="15"/>
  <c r="Z151" i="15"/>
  <c r="AA151" i="15"/>
  <c r="AB151" i="15"/>
  <c r="AC151" i="15"/>
  <c r="AD151" i="15"/>
  <c r="AE151" i="15"/>
  <c r="AF151" i="15"/>
  <c r="N152" i="15"/>
  <c r="O152" i="15"/>
  <c r="P152" i="15"/>
  <c r="Q152" i="15"/>
  <c r="R152" i="15"/>
  <c r="S152" i="15"/>
  <c r="T152" i="15"/>
  <c r="U152" i="15"/>
  <c r="V152" i="15"/>
  <c r="W152" i="15"/>
  <c r="X152" i="15"/>
  <c r="Y152" i="15"/>
  <c r="Z152" i="15"/>
  <c r="AA152" i="15"/>
  <c r="AB152" i="15"/>
  <c r="AC152" i="15"/>
  <c r="AD152" i="15"/>
  <c r="AE152" i="15"/>
  <c r="AF152" i="15"/>
  <c r="N153" i="15"/>
  <c r="O153" i="15"/>
  <c r="P153" i="15"/>
  <c r="Q153" i="15"/>
  <c r="R153" i="15"/>
  <c r="S153" i="15"/>
  <c r="T153" i="15"/>
  <c r="U153" i="15"/>
  <c r="V153" i="15"/>
  <c r="W153" i="15"/>
  <c r="X153" i="15"/>
  <c r="Y153" i="15"/>
  <c r="Z153" i="15"/>
  <c r="AA153" i="15"/>
  <c r="AB153" i="15"/>
  <c r="AC153" i="15"/>
  <c r="AD153" i="15"/>
  <c r="AE153" i="15"/>
  <c r="AF153" i="15"/>
  <c r="N154" i="15"/>
  <c r="O154" i="15"/>
  <c r="P154" i="15"/>
  <c r="Q154" i="15"/>
  <c r="R154" i="15"/>
  <c r="S154" i="15"/>
  <c r="T154" i="15"/>
  <c r="U154" i="15"/>
  <c r="V154" i="15"/>
  <c r="W154" i="15"/>
  <c r="X154" i="15"/>
  <c r="Y154" i="15"/>
  <c r="Z154" i="15"/>
  <c r="AA154" i="15"/>
  <c r="AB154" i="15"/>
  <c r="AC154" i="15"/>
  <c r="AD154" i="15"/>
  <c r="AE154" i="15"/>
  <c r="AF154" i="15"/>
  <c r="N155" i="15"/>
  <c r="O155" i="15"/>
  <c r="P155" i="15"/>
  <c r="Q155" i="15"/>
  <c r="R155" i="15"/>
  <c r="S155" i="15"/>
  <c r="T155" i="15"/>
  <c r="U155" i="15"/>
  <c r="V155" i="15"/>
  <c r="W155" i="15"/>
  <c r="X155" i="15"/>
  <c r="Y155" i="15"/>
  <c r="Z155" i="15"/>
  <c r="AA155" i="15"/>
  <c r="AB155" i="15"/>
  <c r="AC155" i="15"/>
  <c r="AD155" i="15"/>
  <c r="AE155" i="15"/>
  <c r="AF155" i="15"/>
  <c r="N156" i="15"/>
  <c r="O156" i="15"/>
  <c r="P156" i="15"/>
  <c r="Q156" i="15"/>
  <c r="R156" i="15"/>
  <c r="S156" i="15"/>
  <c r="T156" i="15"/>
  <c r="U156" i="15"/>
  <c r="V156" i="15"/>
  <c r="W156" i="15"/>
  <c r="X156" i="15"/>
  <c r="Y156" i="15"/>
  <c r="Z156" i="15"/>
  <c r="AA156" i="15"/>
  <c r="AB156" i="15"/>
  <c r="AC156" i="15"/>
  <c r="AD156" i="15"/>
  <c r="AE156" i="15"/>
  <c r="AF156" i="15"/>
  <c r="N157" i="15"/>
  <c r="O157" i="15"/>
  <c r="P157" i="15"/>
  <c r="Q157" i="15"/>
  <c r="R157" i="15"/>
  <c r="S157" i="15"/>
  <c r="T157" i="15"/>
  <c r="U157" i="15"/>
  <c r="V157" i="15"/>
  <c r="W157" i="15"/>
  <c r="X157" i="15"/>
  <c r="Y157" i="15"/>
  <c r="Z157" i="15"/>
  <c r="AA157" i="15"/>
  <c r="AB157" i="15"/>
  <c r="AC157" i="15"/>
  <c r="AD157" i="15"/>
  <c r="AE157" i="15"/>
  <c r="AF157" i="15"/>
  <c r="N158" i="15"/>
  <c r="O158" i="15"/>
  <c r="P158" i="15"/>
  <c r="Q158" i="15"/>
  <c r="R158" i="15"/>
  <c r="S158" i="15"/>
  <c r="T158" i="15"/>
  <c r="U158" i="15"/>
  <c r="V158" i="15"/>
  <c r="W158" i="15"/>
  <c r="X158" i="15"/>
  <c r="Y158" i="15"/>
  <c r="Z158" i="15"/>
  <c r="AA158" i="15"/>
  <c r="AB158" i="15"/>
  <c r="AC158" i="15"/>
  <c r="AD158" i="15"/>
  <c r="AE158" i="15"/>
  <c r="AF158" i="15"/>
  <c r="N159" i="15"/>
  <c r="O159" i="15"/>
  <c r="P159" i="15"/>
  <c r="Q159" i="15"/>
  <c r="R159" i="15"/>
  <c r="S159" i="15"/>
  <c r="T159" i="15"/>
  <c r="U159" i="15"/>
  <c r="V159" i="15"/>
  <c r="W159" i="15"/>
  <c r="X159" i="15"/>
  <c r="Y159" i="15"/>
  <c r="Z159" i="15"/>
  <c r="AA159" i="15"/>
  <c r="AB159" i="15"/>
  <c r="AC159" i="15"/>
  <c r="AD159" i="15"/>
  <c r="AE159" i="15"/>
  <c r="AF159" i="15"/>
  <c r="N160" i="15"/>
  <c r="O160" i="15"/>
  <c r="P160" i="15"/>
  <c r="Q160" i="15"/>
  <c r="R160" i="15"/>
  <c r="S160" i="15"/>
  <c r="T160" i="15"/>
  <c r="U160" i="15"/>
  <c r="V160" i="15"/>
  <c r="W160" i="15"/>
  <c r="X160" i="15"/>
  <c r="Y160" i="15"/>
  <c r="Z160" i="15"/>
  <c r="AA160" i="15"/>
  <c r="AB160" i="15"/>
  <c r="AC160" i="15"/>
  <c r="AD160" i="15"/>
  <c r="AE160" i="15"/>
  <c r="AF160" i="15"/>
  <c r="N161" i="15"/>
  <c r="O161" i="15"/>
  <c r="P161" i="15"/>
  <c r="Q161" i="15"/>
  <c r="R161" i="15"/>
  <c r="S161" i="15"/>
  <c r="T161" i="15"/>
  <c r="U161" i="15"/>
  <c r="V161" i="15"/>
  <c r="W161" i="15"/>
  <c r="X161" i="15"/>
  <c r="Y161" i="15"/>
  <c r="Z161" i="15"/>
  <c r="AA161" i="15"/>
  <c r="AB161" i="15"/>
  <c r="AC161" i="15"/>
  <c r="AD161" i="15"/>
  <c r="AE161" i="15"/>
  <c r="AF161" i="15"/>
  <c r="N162" i="15"/>
  <c r="O162" i="15"/>
  <c r="P162" i="15"/>
  <c r="Q162" i="15"/>
  <c r="R162" i="15"/>
  <c r="S162" i="15"/>
  <c r="T162" i="15"/>
  <c r="U162" i="15"/>
  <c r="V162" i="15"/>
  <c r="W162" i="15"/>
  <c r="X162" i="15"/>
  <c r="Y162" i="15"/>
  <c r="Z162" i="15"/>
  <c r="AA162" i="15"/>
  <c r="AB162" i="15"/>
  <c r="AC162" i="15"/>
  <c r="AD162" i="15"/>
  <c r="AE162" i="15"/>
  <c r="AF162" i="15"/>
  <c r="N163" i="15"/>
  <c r="O163" i="15"/>
  <c r="P163" i="15"/>
  <c r="Q163" i="15"/>
  <c r="R163" i="15"/>
  <c r="S163" i="15"/>
  <c r="T163" i="15"/>
  <c r="U163" i="15"/>
  <c r="V163" i="15"/>
  <c r="W163" i="15"/>
  <c r="X163" i="15"/>
  <c r="Y163" i="15"/>
  <c r="Z163" i="15"/>
  <c r="AA163" i="15"/>
  <c r="AB163" i="15"/>
  <c r="AC163" i="15"/>
  <c r="AD163" i="15"/>
  <c r="AE163" i="15"/>
  <c r="AF163" i="15"/>
  <c r="N164" i="15"/>
  <c r="O164" i="15"/>
  <c r="P164" i="15"/>
  <c r="Q164" i="15"/>
  <c r="R164" i="15"/>
  <c r="S164" i="15"/>
  <c r="T164" i="15"/>
  <c r="U164" i="15"/>
  <c r="V164" i="15"/>
  <c r="W164" i="15"/>
  <c r="X164" i="15"/>
  <c r="Y164" i="15"/>
  <c r="Z164" i="15"/>
  <c r="AA164" i="15"/>
  <c r="AB164" i="15"/>
  <c r="AC164" i="15"/>
  <c r="AD164" i="15"/>
  <c r="AE164" i="15"/>
  <c r="AF164" i="15"/>
  <c r="N165" i="15"/>
  <c r="O165" i="15"/>
  <c r="P165" i="15"/>
  <c r="Q165" i="15"/>
  <c r="R165" i="15"/>
  <c r="S165" i="15"/>
  <c r="T165" i="15"/>
  <c r="U165" i="15"/>
  <c r="V165" i="15"/>
  <c r="W165" i="15"/>
  <c r="X165" i="15"/>
  <c r="Y165" i="15"/>
  <c r="Z165" i="15"/>
  <c r="AA165" i="15"/>
  <c r="AB165" i="15"/>
  <c r="AC165" i="15"/>
  <c r="AD165" i="15"/>
  <c r="AE165" i="15"/>
  <c r="AF165" i="15"/>
  <c r="N166" i="15"/>
  <c r="O166" i="15"/>
  <c r="P166" i="15"/>
  <c r="Q166" i="15"/>
  <c r="R166" i="15"/>
  <c r="S166" i="15"/>
  <c r="T166" i="15"/>
  <c r="U166" i="15"/>
  <c r="V166" i="15"/>
  <c r="W166" i="15"/>
  <c r="X166" i="15"/>
  <c r="Y166" i="15"/>
  <c r="Z166" i="15"/>
  <c r="AA166" i="15"/>
  <c r="AB166" i="15"/>
  <c r="AC166" i="15"/>
  <c r="AD166" i="15"/>
  <c r="AE166" i="15"/>
  <c r="AF166" i="15"/>
  <c r="N167" i="15"/>
  <c r="O167" i="15"/>
  <c r="P167" i="15"/>
  <c r="Q167" i="15"/>
  <c r="R167" i="15"/>
  <c r="S167" i="15"/>
  <c r="T167" i="15"/>
  <c r="U167" i="15"/>
  <c r="V167" i="15"/>
  <c r="W167" i="15"/>
  <c r="X167" i="15"/>
  <c r="Y167" i="15"/>
  <c r="Z167" i="15"/>
  <c r="AA167" i="15"/>
  <c r="AB167" i="15"/>
  <c r="AC167" i="15"/>
  <c r="AD167" i="15"/>
  <c r="AE167" i="15"/>
  <c r="AF167" i="15"/>
  <c r="N168" i="15"/>
  <c r="O168" i="15"/>
  <c r="P168" i="15"/>
  <c r="Q168" i="15"/>
  <c r="R168" i="15"/>
  <c r="S168" i="15"/>
  <c r="T168" i="15"/>
  <c r="U168" i="15"/>
  <c r="V168" i="15"/>
  <c r="W168" i="15"/>
  <c r="X168" i="15"/>
  <c r="Y168" i="15"/>
  <c r="Z168" i="15"/>
  <c r="AA168" i="15"/>
  <c r="AB168" i="15"/>
  <c r="AC168" i="15"/>
  <c r="AD168" i="15"/>
  <c r="AE168" i="15"/>
  <c r="AF168" i="15"/>
  <c r="N169" i="15"/>
  <c r="O169" i="15"/>
  <c r="P169" i="15"/>
  <c r="Q169" i="15"/>
  <c r="R169" i="15"/>
  <c r="S169" i="15"/>
  <c r="T169" i="15"/>
  <c r="U169" i="15"/>
  <c r="V169" i="15"/>
  <c r="W169" i="15"/>
  <c r="X169" i="15"/>
  <c r="Y169" i="15"/>
  <c r="Z169" i="15"/>
  <c r="AA169" i="15"/>
  <c r="AB169" i="15"/>
  <c r="AC169" i="15"/>
  <c r="AD169" i="15"/>
  <c r="AE169" i="15"/>
  <c r="AF169" i="15"/>
  <c r="N170" i="15"/>
  <c r="O170" i="15"/>
  <c r="P170" i="15"/>
  <c r="Q170" i="15"/>
  <c r="R170" i="15"/>
  <c r="S170" i="15"/>
  <c r="T170" i="15"/>
  <c r="U170" i="15"/>
  <c r="V170" i="15"/>
  <c r="W170" i="15"/>
  <c r="X170" i="15"/>
  <c r="Y170" i="15"/>
  <c r="Z170" i="15"/>
  <c r="AA170" i="15"/>
  <c r="AB170" i="15"/>
  <c r="AC170" i="15"/>
  <c r="AD170" i="15"/>
  <c r="AE170" i="15"/>
  <c r="AF170" i="15"/>
  <c r="N171" i="15"/>
  <c r="O171" i="15"/>
  <c r="P171" i="15"/>
  <c r="Q171" i="15"/>
  <c r="R171" i="15"/>
  <c r="S171" i="15"/>
  <c r="T171" i="15"/>
  <c r="U171" i="15"/>
  <c r="V171" i="15"/>
  <c r="W171" i="15"/>
  <c r="X171" i="15"/>
  <c r="Y171" i="15"/>
  <c r="Z171" i="15"/>
  <c r="AA171" i="15"/>
  <c r="AB171" i="15"/>
  <c r="AC171" i="15"/>
  <c r="AD171" i="15"/>
  <c r="AE171" i="15"/>
  <c r="AF171" i="15"/>
  <c r="N172" i="15"/>
  <c r="O172" i="15"/>
  <c r="P172" i="15"/>
  <c r="Q172" i="15"/>
  <c r="R172" i="15"/>
  <c r="S172" i="15"/>
  <c r="T172" i="15"/>
  <c r="U172" i="15"/>
  <c r="V172" i="15"/>
  <c r="W172" i="15"/>
  <c r="X172" i="15"/>
  <c r="Y172" i="15"/>
  <c r="Z172" i="15"/>
  <c r="AA172" i="15"/>
  <c r="AB172" i="15"/>
  <c r="AC172" i="15"/>
  <c r="AD172" i="15"/>
  <c r="AE172" i="15"/>
  <c r="AF172" i="15"/>
  <c r="N173" i="15"/>
  <c r="O173" i="15"/>
  <c r="P173" i="15"/>
  <c r="Q173" i="15"/>
  <c r="R173" i="15"/>
  <c r="S173" i="15"/>
  <c r="T173" i="15"/>
  <c r="U173" i="15"/>
  <c r="V173" i="15"/>
  <c r="W173" i="15"/>
  <c r="X173" i="15"/>
  <c r="Y173" i="15"/>
  <c r="Z173" i="15"/>
  <c r="AA173" i="15"/>
  <c r="AB173" i="15"/>
  <c r="AC173" i="15"/>
  <c r="AD173" i="15"/>
  <c r="AE173" i="15"/>
  <c r="AF173" i="15"/>
  <c r="N174" i="15"/>
  <c r="O174" i="15"/>
  <c r="P174" i="15"/>
  <c r="Q174" i="15"/>
  <c r="R174" i="15"/>
  <c r="S174" i="15"/>
  <c r="T174" i="15"/>
  <c r="U174" i="15"/>
  <c r="V174" i="15"/>
  <c r="W174" i="15"/>
  <c r="X174" i="15"/>
  <c r="Y174" i="15"/>
  <c r="Z174" i="15"/>
  <c r="AA174" i="15"/>
  <c r="AB174" i="15"/>
  <c r="AC174" i="15"/>
  <c r="AD174" i="15"/>
  <c r="AE174" i="15"/>
  <c r="AF174" i="15"/>
  <c r="N175" i="15"/>
  <c r="O175" i="15"/>
  <c r="P175" i="15"/>
  <c r="Q175" i="15"/>
  <c r="R175" i="15"/>
  <c r="S175" i="15"/>
  <c r="T175" i="15"/>
  <c r="U175" i="15"/>
  <c r="V175" i="15"/>
  <c r="W175" i="15"/>
  <c r="X175" i="15"/>
  <c r="Y175" i="15"/>
  <c r="Z175" i="15"/>
  <c r="AA175" i="15"/>
  <c r="AB175" i="15"/>
  <c r="AC175" i="15"/>
  <c r="AD175" i="15"/>
  <c r="AE175" i="15"/>
  <c r="AF175" i="15"/>
  <c r="N176" i="15"/>
  <c r="O176" i="15"/>
  <c r="P176" i="15"/>
  <c r="Q176" i="15"/>
  <c r="R176" i="15"/>
  <c r="S176" i="15"/>
  <c r="T176" i="15"/>
  <c r="U176" i="15"/>
  <c r="V176" i="15"/>
  <c r="W176" i="15"/>
  <c r="X176" i="15"/>
  <c r="Y176" i="15"/>
  <c r="Z176" i="15"/>
  <c r="AA176" i="15"/>
  <c r="AB176" i="15"/>
  <c r="AC176" i="15"/>
  <c r="AD176" i="15"/>
  <c r="AE176" i="15"/>
  <c r="AF176" i="15"/>
  <c r="N177" i="15"/>
  <c r="O177" i="15"/>
  <c r="P177" i="15"/>
  <c r="Q177" i="15"/>
  <c r="R177" i="15"/>
  <c r="S177" i="15"/>
  <c r="T177" i="15"/>
  <c r="U177" i="15"/>
  <c r="V177" i="15"/>
  <c r="W177" i="15"/>
  <c r="X177" i="15"/>
  <c r="Y177" i="15"/>
  <c r="Z177" i="15"/>
  <c r="AA177" i="15"/>
  <c r="AB177" i="15"/>
  <c r="AC177" i="15"/>
  <c r="AD177" i="15"/>
  <c r="AE177" i="15"/>
  <c r="AF177" i="15"/>
  <c r="N178" i="15"/>
  <c r="O178" i="15"/>
  <c r="P178" i="15"/>
  <c r="Q178" i="15"/>
  <c r="R178" i="15"/>
  <c r="S178" i="15"/>
  <c r="T178" i="15"/>
  <c r="U178" i="15"/>
  <c r="V178" i="15"/>
  <c r="W178" i="15"/>
  <c r="X178" i="15"/>
  <c r="Y178" i="15"/>
  <c r="Z178" i="15"/>
  <c r="AA178" i="15"/>
  <c r="AB178" i="15"/>
  <c r="AC178" i="15"/>
  <c r="AD178" i="15"/>
  <c r="AE178" i="15"/>
  <c r="AF178" i="15"/>
  <c r="N179" i="15"/>
  <c r="O179" i="15"/>
  <c r="P179" i="15"/>
  <c r="Q179" i="15"/>
  <c r="R179" i="15"/>
  <c r="S179" i="15"/>
  <c r="T179" i="15"/>
  <c r="U179" i="15"/>
  <c r="V179" i="15"/>
  <c r="W179" i="15"/>
  <c r="X179" i="15"/>
  <c r="Y179" i="15"/>
  <c r="Z179" i="15"/>
  <c r="AA179" i="15"/>
  <c r="AB179" i="15"/>
  <c r="AC179" i="15"/>
  <c r="AD179" i="15"/>
  <c r="AE179" i="15"/>
  <c r="AF179" i="15"/>
  <c r="N180" i="15"/>
  <c r="O180" i="15"/>
  <c r="P180" i="15"/>
  <c r="Q180" i="15"/>
  <c r="R180" i="15"/>
  <c r="S180" i="15"/>
  <c r="T180" i="15"/>
  <c r="U180" i="15"/>
  <c r="V180" i="15"/>
  <c r="W180" i="15"/>
  <c r="X180" i="15"/>
  <c r="Y180" i="15"/>
  <c r="Z180" i="15"/>
  <c r="AA180" i="15"/>
  <c r="AB180" i="15"/>
  <c r="AC180" i="15"/>
  <c r="AD180" i="15"/>
  <c r="AE180" i="15"/>
  <c r="AF180" i="15"/>
  <c r="N181" i="15"/>
  <c r="O181" i="15"/>
  <c r="P181" i="15"/>
  <c r="Q181" i="15"/>
  <c r="R181" i="15"/>
  <c r="S181" i="15"/>
  <c r="T181" i="15"/>
  <c r="U181" i="15"/>
  <c r="V181" i="15"/>
  <c r="W181" i="15"/>
  <c r="X181" i="15"/>
  <c r="Y181" i="15"/>
  <c r="Z181" i="15"/>
  <c r="AA181" i="15"/>
  <c r="AB181" i="15"/>
  <c r="AC181" i="15"/>
  <c r="AD181" i="15"/>
  <c r="AE181" i="15"/>
  <c r="AF181" i="15"/>
  <c r="N182" i="15"/>
  <c r="O182" i="15"/>
  <c r="P182" i="15"/>
  <c r="Q182" i="15"/>
  <c r="R182" i="15"/>
  <c r="S182" i="15"/>
  <c r="T182" i="15"/>
  <c r="U182" i="15"/>
  <c r="V182" i="15"/>
  <c r="W182" i="15"/>
  <c r="X182" i="15"/>
  <c r="Y182" i="15"/>
  <c r="Z182" i="15"/>
  <c r="AA182" i="15"/>
  <c r="AB182" i="15"/>
  <c r="AC182" i="15"/>
  <c r="AD182" i="15"/>
  <c r="AE182" i="15"/>
  <c r="AF182" i="15"/>
  <c r="N183" i="15"/>
  <c r="O183" i="15"/>
  <c r="P183" i="15"/>
  <c r="Q183" i="15"/>
  <c r="R183" i="15"/>
  <c r="S183" i="15"/>
  <c r="T183" i="15"/>
  <c r="U183" i="15"/>
  <c r="V183" i="15"/>
  <c r="W183" i="15"/>
  <c r="X183" i="15"/>
  <c r="Y183" i="15"/>
  <c r="Z183" i="15"/>
  <c r="AA183" i="15"/>
  <c r="AB183" i="15"/>
  <c r="AC183" i="15"/>
  <c r="AD183" i="15"/>
  <c r="AE183" i="15"/>
  <c r="AF183" i="15"/>
  <c r="N184" i="15"/>
  <c r="O184" i="15"/>
  <c r="P184" i="15"/>
  <c r="Q184" i="15"/>
  <c r="R184" i="15"/>
  <c r="S184" i="15"/>
  <c r="T184" i="15"/>
  <c r="U184" i="15"/>
  <c r="V184" i="15"/>
  <c r="W184" i="15"/>
  <c r="X184" i="15"/>
  <c r="Y184" i="15"/>
  <c r="Z184" i="15"/>
  <c r="AA184" i="15"/>
  <c r="AB184" i="15"/>
  <c r="AC184" i="15"/>
  <c r="AD184" i="15"/>
  <c r="AE184" i="15"/>
  <c r="AF184" i="15"/>
  <c r="N185" i="15"/>
  <c r="O185" i="15"/>
  <c r="P185" i="15"/>
  <c r="Q185" i="15"/>
  <c r="R185" i="15"/>
  <c r="S185" i="15"/>
  <c r="T185" i="15"/>
  <c r="U185" i="15"/>
  <c r="V185" i="15"/>
  <c r="W185" i="15"/>
  <c r="X185" i="15"/>
  <c r="Y185" i="15"/>
  <c r="Z185" i="15"/>
  <c r="AA185" i="15"/>
  <c r="AB185" i="15"/>
  <c r="AC185" i="15"/>
  <c r="AD185" i="15"/>
  <c r="AE185" i="15"/>
  <c r="AF185" i="15"/>
  <c r="N186" i="15"/>
  <c r="O186" i="15"/>
  <c r="P186" i="15"/>
  <c r="Q186" i="15"/>
  <c r="R186" i="15"/>
  <c r="S186" i="15"/>
  <c r="T186" i="15"/>
  <c r="U186" i="15"/>
  <c r="V186" i="15"/>
  <c r="W186" i="15"/>
  <c r="X186" i="15"/>
  <c r="Y186" i="15"/>
  <c r="Z186" i="15"/>
  <c r="AA186" i="15"/>
  <c r="AB186" i="15"/>
  <c r="AC186" i="15"/>
  <c r="AD186" i="15"/>
  <c r="AE186" i="15"/>
  <c r="AF186" i="15"/>
  <c r="N187" i="15"/>
  <c r="O187" i="15"/>
  <c r="P187" i="15"/>
  <c r="Q187" i="15"/>
  <c r="R187" i="15"/>
  <c r="S187" i="15"/>
  <c r="T187" i="15"/>
  <c r="U187" i="15"/>
  <c r="V187" i="15"/>
  <c r="W187" i="15"/>
  <c r="X187" i="15"/>
  <c r="Y187" i="15"/>
  <c r="Z187" i="15"/>
  <c r="AA187" i="15"/>
  <c r="AB187" i="15"/>
  <c r="AC187" i="15"/>
  <c r="AD187" i="15"/>
  <c r="AE187" i="15"/>
  <c r="AF187" i="15"/>
  <c r="N188" i="15"/>
  <c r="O188" i="15"/>
  <c r="P188" i="15"/>
  <c r="Q188" i="15"/>
  <c r="R188" i="15"/>
  <c r="S188" i="15"/>
  <c r="T188" i="15"/>
  <c r="U188" i="15"/>
  <c r="V188" i="15"/>
  <c r="W188" i="15"/>
  <c r="X188" i="15"/>
  <c r="Y188" i="15"/>
  <c r="Z188" i="15"/>
  <c r="AA188" i="15"/>
  <c r="AB188" i="15"/>
  <c r="AC188" i="15"/>
  <c r="AD188" i="15"/>
  <c r="AE188" i="15"/>
  <c r="AF188" i="15"/>
  <c r="N189" i="15"/>
  <c r="O189" i="15"/>
  <c r="P189" i="15"/>
  <c r="Q189" i="15"/>
  <c r="R189" i="15"/>
  <c r="S189" i="15"/>
  <c r="T189" i="15"/>
  <c r="U189" i="15"/>
  <c r="V189" i="15"/>
  <c r="W189" i="15"/>
  <c r="X189" i="15"/>
  <c r="Y189" i="15"/>
  <c r="Z189" i="15"/>
  <c r="AA189" i="15"/>
  <c r="AB189" i="15"/>
  <c r="AC189" i="15"/>
  <c r="AD189" i="15"/>
  <c r="AE189" i="15"/>
  <c r="AF189" i="15"/>
  <c r="N190" i="15"/>
  <c r="O190" i="15"/>
  <c r="P190" i="15"/>
  <c r="Q190" i="15"/>
  <c r="R190" i="15"/>
  <c r="S190" i="15"/>
  <c r="T190" i="15"/>
  <c r="U190" i="15"/>
  <c r="V190" i="15"/>
  <c r="W190" i="15"/>
  <c r="X190" i="15"/>
  <c r="Y190" i="15"/>
  <c r="Z190" i="15"/>
  <c r="AA190" i="15"/>
  <c r="AB190" i="15"/>
  <c r="AC190" i="15"/>
  <c r="AD190" i="15"/>
  <c r="AE190" i="15"/>
  <c r="AF190" i="15"/>
  <c r="N191" i="15"/>
  <c r="O191" i="15"/>
  <c r="P191" i="15"/>
  <c r="Q191" i="15"/>
  <c r="R191" i="15"/>
  <c r="S191" i="15"/>
  <c r="T191" i="15"/>
  <c r="U191" i="15"/>
  <c r="V191" i="15"/>
  <c r="W191" i="15"/>
  <c r="X191" i="15"/>
  <c r="Y191" i="15"/>
  <c r="Z191" i="15"/>
  <c r="AA191" i="15"/>
  <c r="AB191" i="15"/>
  <c r="AC191" i="15"/>
  <c r="AD191" i="15"/>
  <c r="AE191" i="15"/>
  <c r="AF191" i="15"/>
  <c r="N192" i="15"/>
  <c r="O192" i="15"/>
  <c r="P192" i="15"/>
  <c r="Q192" i="15"/>
  <c r="R192" i="15"/>
  <c r="S192" i="15"/>
  <c r="T192" i="15"/>
  <c r="U192" i="15"/>
  <c r="V192" i="15"/>
  <c r="W192" i="15"/>
  <c r="X192" i="15"/>
  <c r="Y192" i="15"/>
  <c r="Z192" i="15"/>
  <c r="AA192" i="15"/>
  <c r="AB192" i="15"/>
  <c r="AC192" i="15"/>
  <c r="AD192" i="15"/>
  <c r="AE192" i="15"/>
  <c r="AF192" i="15"/>
  <c r="N193" i="15"/>
  <c r="O193" i="15"/>
  <c r="P193" i="15"/>
  <c r="Q193" i="15"/>
  <c r="R193" i="15"/>
  <c r="S193" i="15"/>
  <c r="T193" i="15"/>
  <c r="U193" i="15"/>
  <c r="V193" i="15"/>
  <c r="W193" i="15"/>
  <c r="X193" i="15"/>
  <c r="Y193" i="15"/>
  <c r="Z193" i="15"/>
  <c r="AA193" i="15"/>
  <c r="AB193" i="15"/>
  <c r="AC193" i="15"/>
  <c r="AD193" i="15"/>
  <c r="AE193" i="15"/>
  <c r="AF193" i="15"/>
  <c r="N194" i="15"/>
  <c r="O194" i="15"/>
  <c r="P194" i="15"/>
  <c r="Q194" i="15"/>
  <c r="R194" i="15"/>
  <c r="S194" i="15"/>
  <c r="T194" i="15"/>
  <c r="U194" i="15"/>
  <c r="V194" i="15"/>
  <c r="W194" i="15"/>
  <c r="X194" i="15"/>
  <c r="Y194" i="15"/>
  <c r="Z194" i="15"/>
  <c r="AA194" i="15"/>
  <c r="AB194" i="15"/>
  <c r="AC194" i="15"/>
  <c r="AD194" i="15"/>
  <c r="AE194" i="15"/>
  <c r="AF194" i="15"/>
  <c r="N195" i="15"/>
  <c r="O195" i="15"/>
  <c r="P195" i="15"/>
  <c r="Q195" i="15"/>
  <c r="R195" i="15"/>
  <c r="S195" i="15"/>
  <c r="T195" i="15"/>
  <c r="U195" i="15"/>
  <c r="V195" i="15"/>
  <c r="W195" i="15"/>
  <c r="X195" i="15"/>
  <c r="Y195" i="15"/>
  <c r="Z195" i="15"/>
  <c r="AA195" i="15"/>
  <c r="AB195" i="15"/>
  <c r="AC195" i="15"/>
  <c r="AD195" i="15"/>
  <c r="AE195" i="15"/>
  <c r="AF195" i="15"/>
  <c r="N196" i="15"/>
  <c r="O196" i="15"/>
  <c r="P196" i="15"/>
  <c r="Q196" i="15"/>
  <c r="R196" i="15"/>
  <c r="S196" i="15"/>
  <c r="T196" i="15"/>
  <c r="U196" i="15"/>
  <c r="V196" i="15"/>
  <c r="W196" i="15"/>
  <c r="X196" i="15"/>
  <c r="Y196" i="15"/>
  <c r="Z196" i="15"/>
  <c r="AA196" i="15"/>
  <c r="AB196" i="15"/>
  <c r="AC196" i="15"/>
  <c r="AD196" i="15"/>
  <c r="AE196" i="15"/>
  <c r="AF196" i="15"/>
  <c r="N197" i="15"/>
  <c r="O197" i="15"/>
  <c r="P197" i="15"/>
  <c r="Q197" i="15"/>
  <c r="R197" i="15"/>
  <c r="S197" i="15"/>
  <c r="T197" i="15"/>
  <c r="U197" i="15"/>
  <c r="V197" i="15"/>
  <c r="W197" i="15"/>
  <c r="X197" i="15"/>
  <c r="Y197" i="15"/>
  <c r="Z197" i="15"/>
  <c r="AA197" i="15"/>
  <c r="AB197" i="15"/>
  <c r="AC197" i="15"/>
  <c r="AD197" i="15"/>
  <c r="AE197" i="15"/>
  <c r="AF197" i="15"/>
  <c r="N198" i="15"/>
  <c r="O198" i="15"/>
  <c r="P198" i="15"/>
  <c r="Q198" i="15"/>
  <c r="R198" i="15"/>
  <c r="S198" i="15"/>
  <c r="T198" i="15"/>
  <c r="U198" i="15"/>
  <c r="V198" i="15"/>
  <c r="W198" i="15"/>
  <c r="X198" i="15"/>
  <c r="Y198" i="15"/>
  <c r="Z198" i="15"/>
  <c r="AA198" i="15"/>
  <c r="AB198" i="15"/>
  <c r="AC198" i="15"/>
  <c r="AD198" i="15"/>
  <c r="AE198" i="15"/>
  <c r="AF198" i="15"/>
  <c r="N199" i="15"/>
  <c r="O199" i="15"/>
  <c r="P199" i="15"/>
  <c r="Q199" i="15"/>
  <c r="R199" i="15"/>
  <c r="S199" i="15"/>
  <c r="T199" i="15"/>
  <c r="U199" i="15"/>
  <c r="V199" i="15"/>
  <c r="W199" i="15"/>
  <c r="X199" i="15"/>
  <c r="Y199" i="15"/>
  <c r="Z199" i="15"/>
  <c r="AA199" i="15"/>
  <c r="AB199" i="15"/>
  <c r="AC199" i="15"/>
  <c r="AD199" i="15"/>
  <c r="AE199" i="15"/>
  <c r="AF199" i="15"/>
  <c r="N200" i="15"/>
  <c r="O200" i="15"/>
  <c r="P200" i="15"/>
  <c r="Q200" i="15"/>
  <c r="R200" i="15"/>
  <c r="S200" i="15"/>
  <c r="T200" i="15"/>
  <c r="U200" i="15"/>
  <c r="V200" i="15"/>
  <c r="W200" i="15"/>
  <c r="X200" i="15"/>
  <c r="Y200" i="15"/>
  <c r="Z200" i="15"/>
  <c r="AA200" i="15"/>
  <c r="AB200" i="15"/>
  <c r="AC200" i="15"/>
  <c r="AD200" i="15"/>
  <c r="AE200" i="15"/>
  <c r="AF200" i="15"/>
  <c r="N201" i="15"/>
  <c r="O201" i="15"/>
  <c r="P201" i="15"/>
  <c r="Q201" i="15"/>
  <c r="R201" i="15"/>
  <c r="S201" i="15"/>
  <c r="T201" i="15"/>
  <c r="U201" i="15"/>
  <c r="V201" i="15"/>
  <c r="W201" i="15"/>
  <c r="X201" i="15"/>
  <c r="Y201" i="15"/>
  <c r="Z201" i="15"/>
  <c r="AA201" i="15"/>
  <c r="AB201" i="15"/>
  <c r="AC201" i="15"/>
  <c r="AD201" i="15"/>
  <c r="AE201" i="15"/>
  <c r="AF201" i="15"/>
  <c r="N202" i="15"/>
  <c r="O202" i="15"/>
  <c r="P202" i="15"/>
  <c r="Q202" i="15"/>
  <c r="R202" i="15"/>
  <c r="S202" i="15"/>
  <c r="T202" i="15"/>
  <c r="U202" i="15"/>
  <c r="V202" i="15"/>
  <c r="W202" i="15"/>
  <c r="X202" i="15"/>
  <c r="Y202" i="15"/>
  <c r="Z202" i="15"/>
  <c r="AA202" i="15"/>
  <c r="AB202" i="15"/>
  <c r="AC202" i="15"/>
  <c r="AD202" i="15"/>
  <c r="AE202" i="15"/>
  <c r="AF202" i="15"/>
  <c r="N203" i="15"/>
  <c r="O203" i="15"/>
  <c r="P203" i="15"/>
  <c r="Q203" i="15"/>
  <c r="R203" i="15"/>
  <c r="S203" i="15"/>
  <c r="T203" i="15"/>
  <c r="U203" i="15"/>
  <c r="V203" i="15"/>
  <c r="W203" i="15"/>
  <c r="X203" i="15"/>
  <c r="Y203" i="15"/>
  <c r="Z203" i="15"/>
  <c r="AA203" i="15"/>
  <c r="AB203" i="15"/>
  <c r="AC203" i="15"/>
  <c r="AD203" i="15"/>
  <c r="AE203" i="15"/>
  <c r="AF203" i="15"/>
  <c r="N204" i="15"/>
  <c r="O204" i="15"/>
  <c r="P204" i="15"/>
  <c r="Q204" i="15"/>
  <c r="R204" i="15"/>
  <c r="S204" i="15"/>
  <c r="T204" i="15"/>
  <c r="U204" i="15"/>
  <c r="V204" i="15"/>
  <c r="W204" i="15"/>
  <c r="X204" i="15"/>
  <c r="Y204" i="15"/>
  <c r="Z204" i="15"/>
  <c r="AA204" i="15"/>
  <c r="AB204" i="15"/>
  <c r="AC204" i="15"/>
  <c r="AD204" i="15"/>
  <c r="AE204" i="15"/>
  <c r="AF204" i="15"/>
  <c r="N205" i="15"/>
  <c r="O205" i="15"/>
  <c r="P205" i="15"/>
  <c r="Q205" i="15"/>
  <c r="R205" i="15"/>
  <c r="S205" i="15"/>
  <c r="T205" i="15"/>
  <c r="U205" i="15"/>
  <c r="V205" i="15"/>
  <c r="W205" i="15"/>
  <c r="X205" i="15"/>
  <c r="Y205" i="15"/>
  <c r="Z205" i="15"/>
  <c r="AA205" i="15"/>
  <c r="AB205" i="15"/>
  <c r="AC205" i="15"/>
  <c r="AD205" i="15"/>
  <c r="AE205" i="15"/>
  <c r="AF205" i="15"/>
  <c r="N206" i="15"/>
  <c r="O206" i="15"/>
  <c r="P206" i="15"/>
  <c r="Q206" i="15"/>
  <c r="R206" i="15"/>
  <c r="S206" i="15"/>
  <c r="T206" i="15"/>
  <c r="U206" i="15"/>
  <c r="V206" i="15"/>
  <c r="W206" i="15"/>
  <c r="X206" i="15"/>
  <c r="Y206" i="15"/>
  <c r="Z206" i="15"/>
  <c r="AA206" i="15"/>
  <c r="AB206" i="15"/>
  <c r="AC206" i="15"/>
  <c r="AD206" i="15"/>
  <c r="AE206" i="15"/>
  <c r="AF206" i="15"/>
  <c r="N207" i="15"/>
  <c r="O207" i="15"/>
  <c r="P207" i="15"/>
  <c r="Q207" i="15"/>
  <c r="R207" i="15"/>
  <c r="S207" i="15"/>
  <c r="T207" i="15"/>
  <c r="U207" i="15"/>
  <c r="V207" i="15"/>
  <c r="W207" i="15"/>
  <c r="X207" i="15"/>
  <c r="Y207" i="15"/>
  <c r="Z207" i="15"/>
  <c r="AA207" i="15"/>
  <c r="AB207" i="15"/>
  <c r="AC207" i="15"/>
  <c r="AD207" i="15"/>
  <c r="AE207" i="15"/>
  <c r="AF207" i="15"/>
  <c r="N208" i="15"/>
  <c r="O208" i="15"/>
  <c r="P208" i="15"/>
  <c r="Q208" i="15"/>
  <c r="R208" i="15"/>
  <c r="S208" i="15"/>
  <c r="T208" i="15"/>
  <c r="U208" i="15"/>
  <c r="V208" i="15"/>
  <c r="W208" i="15"/>
  <c r="X208" i="15"/>
  <c r="Y208" i="15"/>
  <c r="Z208" i="15"/>
  <c r="AA208" i="15"/>
  <c r="AB208" i="15"/>
  <c r="AC208" i="15"/>
  <c r="AD208" i="15"/>
  <c r="AE208" i="15"/>
  <c r="AF208" i="15"/>
  <c r="N209" i="15"/>
  <c r="O209" i="15"/>
  <c r="P209" i="15"/>
  <c r="Q209" i="15"/>
  <c r="R209" i="15"/>
  <c r="S209" i="15"/>
  <c r="T209" i="15"/>
  <c r="U209" i="15"/>
  <c r="V209" i="15"/>
  <c r="W209" i="15"/>
  <c r="X209" i="15"/>
  <c r="Y209" i="15"/>
  <c r="Z209" i="15"/>
  <c r="AA209" i="15"/>
  <c r="AB209" i="15"/>
  <c r="AC209" i="15"/>
  <c r="AD209" i="15"/>
  <c r="AE209" i="15"/>
  <c r="AF209" i="15"/>
  <c r="N210" i="15"/>
  <c r="O210" i="15"/>
  <c r="P210" i="15"/>
  <c r="Q210" i="15"/>
  <c r="R210" i="15"/>
  <c r="S210" i="15"/>
  <c r="T210" i="15"/>
  <c r="U210" i="15"/>
  <c r="V210" i="15"/>
  <c r="W210" i="15"/>
  <c r="X210" i="15"/>
  <c r="Y210" i="15"/>
  <c r="Z210" i="15"/>
  <c r="AA210" i="15"/>
  <c r="AB210" i="15"/>
  <c r="AC210" i="15"/>
  <c r="AD210" i="15"/>
  <c r="AE210" i="15"/>
  <c r="AF210" i="15"/>
  <c r="N211" i="15"/>
  <c r="O211" i="15"/>
  <c r="P211" i="15"/>
  <c r="Q211" i="15"/>
  <c r="R211" i="15"/>
  <c r="S211" i="15"/>
  <c r="T211" i="15"/>
  <c r="U211" i="15"/>
  <c r="V211" i="15"/>
  <c r="W211" i="15"/>
  <c r="X211" i="15"/>
  <c r="Y211" i="15"/>
  <c r="Z211" i="15"/>
  <c r="AA211" i="15"/>
  <c r="AB211" i="15"/>
  <c r="AC211" i="15"/>
  <c r="AD211" i="15"/>
  <c r="AE211" i="15"/>
  <c r="AF211" i="15"/>
  <c r="AF2" i="15"/>
  <c r="AE2" i="15"/>
  <c r="AD2" i="15"/>
  <c r="AC2" i="15"/>
  <c r="AB2" i="15"/>
  <c r="AA2" i="15"/>
  <c r="Z2" i="15"/>
  <c r="Y2" i="15"/>
  <c r="X2" i="15"/>
  <c r="W2" i="15"/>
  <c r="V2" i="15"/>
  <c r="U2" i="15"/>
  <c r="T2" i="15"/>
  <c r="S2" i="15"/>
  <c r="R2" i="15"/>
  <c r="Q2" i="15"/>
  <c r="P2" i="15"/>
  <c r="O2" i="15"/>
  <c r="N2" i="15"/>
  <c r="M2" i="15"/>
  <c r="L3" i="15"/>
  <c r="I3" i="15" s="1"/>
  <c r="L4" i="15"/>
  <c r="H4" i="15" s="1"/>
  <c r="L5" i="15"/>
  <c r="H5" i="15" s="1"/>
  <c r="L6" i="15"/>
  <c r="I6" i="15" s="1"/>
  <c r="L7" i="15"/>
  <c r="I7" i="15" s="1"/>
  <c r="L8" i="15"/>
  <c r="I8" i="15" s="1"/>
  <c r="L9" i="15"/>
  <c r="I9" i="15" s="1"/>
  <c r="L10" i="15"/>
  <c r="I10" i="15" s="1"/>
  <c r="L11" i="15"/>
  <c r="H11" i="15" s="1"/>
  <c r="L12" i="15"/>
  <c r="H12" i="15" s="1"/>
  <c r="L13" i="15"/>
  <c r="H13" i="15" s="1"/>
  <c r="L14" i="15"/>
  <c r="I14" i="15" s="1"/>
  <c r="L15" i="15"/>
  <c r="H15" i="15" s="1"/>
  <c r="L16" i="15"/>
  <c r="I16" i="15" s="1"/>
  <c r="L17" i="15"/>
  <c r="I17" i="15" s="1"/>
  <c r="L18" i="15"/>
  <c r="I18" i="15" s="1"/>
  <c r="L19" i="15"/>
  <c r="H19" i="15" s="1"/>
  <c r="L20" i="15"/>
  <c r="I20" i="15" s="1"/>
  <c r="L21" i="15"/>
  <c r="I21" i="15" s="1"/>
  <c r="L22" i="15"/>
  <c r="I22" i="15" s="1"/>
  <c r="L23" i="15"/>
  <c r="L24" i="15"/>
  <c r="H24" i="15" s="1"/>
  <c r="L25" i="15"/>
  <c r="H25" i="15" s="1"/>
  <c r="AE51" i="14" s="1"/>
  <c r="L26" i="15"/>
  <c r="I26" i="15" s="1"/>
  <c r="L27" i="15"/>
  <c r="I27" i="15" s="1"/>
  <c r="L28" i="15"/>
  <c r="I28" i="15" s="1"/>
  <c r="L29" i="15"/>
  <c r="I29" i="15" s="1"/>
  <c r="L30" i="15"/>
  <c r="H30" i="15" s="1"/>
  <c r="L31" i="15"/>
  <c r="I31" i="15" s="1"/>
  <c r="L32" i="15"/>
  <c r="I32" i="15" s="1"/>
  <c r="L33" i="15"/>
  <c r="I33" i="15" s="1"/>
  <c r="L34" i="15"/>
  <c r="H34" i="15" s="1"/>
  <c r="L35" i="15"/>
  <c r="I35" i="15" s="1"/>
  <c r="L36" i="15"/>
  <c r="L37" i="15"/>
  <c r="I37" i="15" s="1"/>
  <c r="L38" i="15"/>
  <c r="H38" i="15" s="1"/>
  <c r="L39" i="15"/>
  <c r="I39" i="15" s="1"/>
  <c r="L40" i="15"/>
  <c r="I40" i="15" s="1"/>
  <c r="L41" i="15"/>
  <c r="H41" i="15" s="1"/>
  <c r="L42" i="15"/>
  <c r="H42" i="15" s="1"/>
  <c r="L43" i="15"/>
  <c r="I43" i="15" s="1"/>
  <c r="L44" i="15"/>
  <c r="H44" i="15" s="1"/>
  <c r="L45" i="15"/>
  <c r="H45" i="15" s="1"/>
  <c r="L46" i="15"/>
  <c r="I46" i="15" s="1"/>
  <c r="L47" i="15"/>
  <c r="H47" i="15" s="1"/>
  <c r="L48" i="15"/>
  <c r="I48" i="15" s="1"/>
  <c r="L49" i="15"/>
  <c r="H49" i="15" s="1"/>
  <c r="L50" i="15"/>
  <c r="H50" i="15" s="1"/>
  <c r="L51" i="15"/>
  <c r="I51" i="15" s="1"/>
  <c r="L52" i="15"/>
  <c r="I52" i="15" s="1"/>
  <c r="L53" i="15"/>
  <c r="I53" i="15" s="1"/>
  <c r="L54" i="15"/>
  <c r="H54" i="15" s="1"/>
  <c r="L55" i="15"/>
  <c r="I55" i="15" s="1"/>
  <c r="L56" i="15"/>
  <c r="I56" i="15" s="1"/>
  <c r="L57" i="15"/>
  <c r="H57" i="15" s="1"/>
  <c r="L58" i="15"/>
  <c r="H58" i="15" s="1"/>
  <c r="L59" i="15"/>
  <c r="H59" i="15" s="1"/>
  <c r="L60" i="15"/>
  <c r="L61" i="15"/>
  <c r="I61" i="15" s="1"/>
  <c r="L62" i="15"/>
  <c r="I62" i="15" s="1"/>
  <c r="L63" i="15"/>
  <c r="H63" i="15" s="1"/>
  <c r="L64" i="15"/>
  <c r="H64" i="15" s="1"/>
  <c r="AH51" i="14" s="1"/>
  <c r="L65" i="15"/>
  <c r="H65" i="15" s="1"/>
  <c r="AK118" i="14" s="1"/>
  <c r="L66" i="15"/>
  <c r="L67" i="15"/>
  <c r="H67" i="15" s="1"/>
  <c r="L68" i="15"/>
  <c r="H68" i="15" s="1"/>
  <c r="L69" i="15"/>
  <c r="H69" i="15" s="1"/>
  <c r="L70" i="15"/>
  <c r="I70" i="15" s="1"/>
  <c r="L71" i="15"/>
  <c r="H71" i="15" s="1"/>
  <c r="L72" i="15"/>
  <c r="I72" i="15" s="1"/>
  <c r="L73" i="15"/>
  <c r="H73" i="15" s="1"/>
  <c r="L74" i="15"/>
  <c r="I74" i="15" s="1"/>
  <c r="L75" i="15"/>
  <c r="H75" i="15" s="1"/>
  <c r="L76" i="15"/>
  <c r="H76" i="15" s="1"/>
  <c r="AL11" i="14" s="1"/>
  <c r="L77" i="15"/>
  <c r="H77" i="15" s="1"/>
  <c r="L78" i="15"/>
  <c r="H78" i="15" s="1"/>
  <c r="L79" i="15"/>
  <c r="I79" i="15" s="1"/>
  <c r="L80" i="15"/>
  <c r="I80" i="15" s="1"/>
  <c r="L81" i="15"/>
  <c r="I81" i="15" s="1"/>
  <c r="L82" i="15"/>
  <c r="H82" i="15" s="1"/>
  <c r="L83" i="15"/>
  <c r="I83" i="15" s="1"/>
  <c r="L84" i="15"/>
  <c r="H84" i="15" s="1"/>
  <c r="L85" i="15"/>
  <c r="H85" i="15" s="1"/>
  <c r="L86" i="15"/>
  <c r="I86" i="15" s="1"/>
  <c r="L87" i="15"/>
  <c r="H87" i="15" s="1"/>
  <c r="L88" i="15"/>
  <c r="H88" i="15" s="1"/>
  <c r="L89" i="15"/>
  <c r="I89" i="15" s="1"/>
  <c r="L90" i="15"/>
  <c r="I90" i="15" s="1"/>
  <c r="L91" i="15"/>
  <c r="I91" i="15" s="1"/>
  <c r="L92" i="15"/>
  <c r="I92" i="15" s="1"/>
  <c r="L93" i="15"/>
  <c r="H93" i="15" s="1"/>
  <c r="L94" i="15"/>
  <c r="H94" i="15" s="1"/>
  <c r="L95" i="15"/>
  <c r="I95" i="15" s="1"/>
  <c r="L96" i="15"/>
  <c r="H96" i="15" s="1"/>
  <c r="AK97" i="14" s="1"/>
  <c r="L97" i="15"/>
  <c r="I97" i="15" s="1"/>
  <c r="L98" i="15"/>
  <c r="H98" i="15" s="1"/>
  <c r="L99" i="15"/>
  <c r="I99" i="15" s="1"/>
  <c r="L100" i="15"/>
  <c r="H100" i="15" s="1"/>
  <c r="L101" i="15"/>
  <c r="I101" i="15" s="1"/>
  <c r="L102" i="15"/>
  <c r="I102" i="15" s="1"/>
  <c r="L103" i="15"/>
  <c r="I103" i="15" s="1"/>
  <c r="L104" i="15"/>
  <c r="I104" i="15" s="1"/>
  <c r="L105" i="15"/>
  <c r="I105" i="15" s="1"/>
  <c r="L106" i="15"/>
  <c r="I106" i="15" s="1"/>
  <c r="L107" i="15"/>
  <c r="H107" i="15" s="1"/>
  <c r="L108" i="15"/>
  <c r="H108" i="15" s="1"/>
  <c r="L109" i="15"/>
  <c r="H109" i="15" s="1"/>
  <c r="L110" i="15"/>
  <c r="H110" i="15" s="1"/>
  <c r="L111" i="15"/>
  <c r="I111" i="15" s="1"/>
  <c r="L112" i="15"/>
  <c r="H112" i="15" s="1"/>
  <c r="L113" i="15"/>
  <c r="I113" i="15" s="1"/>
  <c r="L114" i="15"/>
  <c r="I114" i="15" s="1"/>
  <c r="L115" i="15"/>
  <c r="I115" i="15" s="1"/>
  <c r="L116" i="15"/>
  <c r="H116" i="15" s="1"/>
  <c r="AI117" i="14" s="1"/>
  <c r="L117" i="15"/>
  <c r="H117" i="15" s="1"/>
  <c r="L118" i="15"/>
  <c r="I118" i="15" s="1"/>
  <c r="L119" i="15"/>
  <c r="H119" i="15" s="1"/>
  <c r="L120" i="15"/>
  <c r="I120" i="15" s="1"/>
  <c r="L121" i="15"/>
  <c r="H121" i="15" s="1"/>
  <c r="AJ48" i="14" s="1"/>
  <c r="L122" i="15"/>
  <c r="I122" i="15" s="1"/>
  <c r="L123" i="15"/>
  <c r="I123" i="15" s="1"/>
  <c r="L124" i="15"/>
  <c r="H124" i="15" s="1"/>
  <c r="L125" i="15"/>
  <c r="I125" i="15" s="1"/>
  <c r="L126" i="15"/>
  <c r="H126" i="15" s="1"/>
  <c r="L127" i="15"/>
  <c r="H127" i="15" s="1"/>
  <c r="L128" i="15"/>
  <c r="H128" i="15" s="1"/>
  <c r="L129" i="15"/>
  <c r="H129" i="15" s="1"/>
  <c r="L130" i="15"/>
  <c r="H130" i="15" s="1"/>
  <c r="L131" i="15"/>
  <c r="H131" i="15" s="1"/>
  <c r="L132" i="15"/>
  <c r="I132" i="15" s="1"/>
  <c r="L133" i="15"/>
  <c r="I133" i="15" s="1"/>
  <c r="L134" i="15"/>
  <c r="H134" i="15" s="1"/>
  <c r="AL100" i="14" s="1"/>
  <c r="L135" i="15"/>
  <c r="I135" i="15" s="1"/>
  <c r="L136" i="15"/>
  <c r="H136" i="15" s="1"/>
  <c r="L137" i="15"/>
  <c r="I137" i="15" s="1"/>
  <c r="L138" i="15"/>
  <c r="I138" i="15" s="1"/>
  <c r="L139" i="15"/>
  <c r="H139" i="15" s="1"/>
  <c r="L140" i="15"/>
  <c r="H140" i="15" s="1"/>
  <c r="L141" i="15"/>
  <c r="I141" i="15" s="1"/>
  <c r="L142" i="15"/>
  <c r="H142" i="15" s="1"/>
  <c r="L143" i="15"/>
  <c r="I143" i="15" s="1"/>
  <c r="L144" i="15"/>
  <c r="I144" i="15" s="1"/>
  <c r="L145" i="15"/>
  <c r="I145" i="15" s="1"/>
  <c r="L146" i="15"/>
  <c r="I146" i="15" s="1"/>
  <c r="L147" i="15"/>
  <c r="I147" i="15" s="1"/>
  <c r="L148" i="15"/>
  <c r="H148" i="15" s="1"/>
  <c r="AL117" i="14" s="1"/>
  <c r="L149" i="15"/>
  <c r="H149" i="15" s="1"/>
  <c r="L150" i="15"/>
  <c r="H150" i="15" s="1"/>
  <c r="L151" i="15"/>
  <c r="I151" i="15" s="1"/>
  <c r="L152" i="15"/>
  <c r="H152" i="15" s="1"/>
  <c r="L153" i="15"/>
  <c r="H153" i="15" s="1"/>
  <c r="L154" i="15"/>
  <c r="I154" i="15" s="1"/>
  <c r="L155" i="15"/>
  <c r="I155" i="15" s="1"/>
  <c r="L156" i="15"/>
  <c r="H156" i="15" s="1"/>
  <c r="AH78" i="14" s="1"/>
  <c r="L157" i="15"/>
  <c r="I157" i="15" s="1"/>
  <c r="L158" i="15"/>
  <c r="I158" i="15" s="1"/>
  <c r="L159" i="15"/>
  <c r="H159" i="15" s="1"/>
  <c r="AJ78" i="14" s="1"/>
  <c r="L160" i="15"/>
  <c r="I160" i="15" s="1"/>
  <c r="L161" i="15"/>
  <c r="I161" i="15" s="1"/>
  <c r="L162" i="15"/>
  <c r="I162" i="15" s="1"/>
  <c r="L163" i="15"/>
  <c r="I163" i="15" s="1"/>
  <c r="L164" i="15"/>
  <c r="I164" i="15" s="1"/>
  <c r="L165" i="15"/>
  <c r="H165" i="15" s="1"/>
  <c r="L166" i="15"/>
  <c r="I166" i="15" s="1"/>
  <c r="L167" i="15"/>
  <c r="I167" i="15" s="1"/>
  <c r="L168" i="15"/>
  <c r="I168" i="15" s="1"/>
  <c r="L169" i="15"/>
  <c r="I169" i="15" s="1"/>
  <c r="L170" i="15"/>
  <c r="I170" i="15" s="1"/>
  <c r="L171" i="15"/>
  <c r="H171" i="15" s="1"/>
  <c r="L172" i="15"/>
  <c r="H172" i="15" s="1"/>
  <c r="L173" i="15"/>
  <c r="H173" i="15" s="1"/>
  <c r="L174" i="15"/>
  <c r="H174" i="15" s="1"/>
  <c r="L175" i="15"/>
  <c r="I175" i="15" s="1"/>
  <c r="L176" i="15"/>
  <c r="H176" i="15" s="1"/>
  <c r="L177" i="15"/>
  <c r="I177" i="15" s="1"/>
  <c r="L178" i="15"/>
  <c r="H178" i="15" s="1"/>
  <c r="L179" i="15"/>
  <c r="H179" i="15" s="1"/>
  <c r="L180" i="15"/>
  <c r="I180" i="15" s="1"/>
  <c r="L181" i="15"/>
  <c r="I181" i="15" s="1"/>
  <c r="L182" i="15"/>
  <c r="H182" i="15" s="1"/>
  <c r="L183" i="15"/>
  <c r="H183" i="15" s="1"/>
  <c r="L184" i="15"/>
  <c r="I184" i="15" s="1"/>
  <c r="L185" i="15"/>
  <c r="I185" i="15" s="1"/>
  <c r="L186" i="15"/>
  <c r="I186" i="15" s="1"/>
  <c r="L187" i="15"/>
  <c r="I187" i="15" s="1"/>
  <c r="L188" i="15"/>
  <c r="H188" i="15" s="1"/>
  <c r="L189" i="15"/>
  <c r="I189" i="15" s="1"/>
  <c r="L190" i="15"/>
  <c r="I190" i="15" s="1"/>
  <c r="L191" i="15"/>
  <c r="H191" i="15" s="1"/>
  <c r="L192" i="15"/>
  <c r="H192" i="15" s="1"/>
  <c r="L193" i="15"/>
  <c r="I193" i="15" s="1"/>
  <c r="L194" i="15"/>
  <c r="L195" i="15"/>
  <c r="I195" i="15" s="1"/>
  <c r="L196" i="15"/>
  <c r="H196" i="15" s="1"/>
  <c r="L197" i="15"/>
  <c r="I197" i="15" s="1"/>
  <c r="L198" i="15"/>
  <c r="I198" i="15" s="1"/>
  <c r="L199" i="15"/>
  <c r="H199" i="15" s="1"/>
  <c r="L200" i="15"/>
  <c r="I200" i="15" s="1"/>
  <c r="L201" i="15"/>
  <c r="I201" i="15" s="1"/>
  <c r="L202" i="15"/>
  <c r="I202" i="15" s="1"/>
  <c r="L203" i="15"/>
  <c r="H203" i="15" s="1"/>
  <c r="L204" i="15"/>
  <c r="I204" i="15" s="1"/>
  <c r="L205" i="15"/>
  <c r="I205" i="15" s="1"/>
  <c r="L206" i="15"/>
  <c r="H206" i="15" s="1"/>
  <c r="L207" i="15"/>
  <c r="H207" i="15" s="1"/>
  <c r="AD78" i="14" s="1"/>
  <c r="L208" i="15"/>
  <c r="H208" i="15" s="1"/>
  <c r="L209" i="15"/>
  <c r="I209" i="15" s="1"/>
  <c r="L210" i="15"/>
  <c r="I210" i="15" s="1"/>
  <c r="L211" i="15"/>
  <c r="I211" i="15" s="1"/>
  <c r="L2" i="15"/>
  <c r="H2" i="15" s="1"/>
  <c r="AL211" i="15"/>
  <c r="AL210" i="15"/>
  <c r="AL209" i="15"/>
  <c r="AL208" i="15"/>
  <c r="AL207" i="15"/>
  <c r="AL206" i="15"/>
  <c r="AL205" i="15"/>
  <c r="AL204" i="15"/>
  <c r="AL203" i="15"/>
  <c r="AL202" i="15"/>
  <c r="AL201" i="15"/>
  <c r="AL200" i="15"/>
  <c r="AL199" i="15"/>
  <c r="AL198" i="15"/>
  <c r="AL197" i="15"/>
  <c r="AL196" i="15"/>
  <c r="AL195" i="15"/>
  <c r="AL194" i="15"/>
  <c r="AL193" i="15"/>
  <c r="AL192" i="15"/>
  <c r="AL191" i="15"/>
  <c r="AL190" i="15"/>
  <c r="AL189" i="15"/>
  <c r="AL188" i="15"/>
  <c r="AL187" i="15"/>
  <c r="AL186" i="15"/>
  <c r="AL185" i="15"/>
  <c r="AL184" i="15"/>
  <c r="AL183" i="15"/>
  <c r="AL182" i="15"/>
  <c r="AL181" i="15"/>
  <c r="AL180" i="15"/>
  <c r="AL179" i="15"/>
  <c r="AL178" i="15"/>
  <c r="AL177" i="15"/>
  <c r="AL176" i="15"/>
  <c r="AL175" i="15"/>
  <c r="AL174" i="15"/>
  <c r="AL173" i="15"/>
  <c r="AL172" i="15"/>
  <c r="AL171" i="15"/>
  <c r="AL170" i="15"/>
  <c r="AL169" i="15"/>
  <c r="AL168" i="15"/>
  <c r="AL167" i="15"/>
  <c r="AL166" i="15"/>
  <c r="AL165" i="15"/>
  <c r="AL164" i="15"/>
  <c r="AL163" i="15"/>
  <c r="AL162" i="15"/>
  <c r="AL161" i="15"/>
  <c r="AL160" i="15"/>
  <c r="AL159" i="15"/>
  <c r="AL158" i="15"/>
  <c r="AL157" i="15"/>
  <c r="AL156" i="15"/>
  <c r="AL155" i="15"/>
  <c r="AL154" i="15"/>
  <c r="AL153" i="15"/>
  <c r="AL152" i="15"/>
  <c r="AL151" i="15"/>
  <c r="AL150" i="15"/>
  <c r="AL149" i="15"/>
  <c r="AL148" i="15"/>
  <c r="AL147" i="15"/>
  <c r="AL146" i="15"/>
  <c r="AL145" i="15"/>
  <c r="AL144" i="15"/>
  <c r="AL143" i="15"/>
  <c r="AL142" i="15"/>
  <c r="AL141" i="15"/>
  <c r="AL140" i="15"/>
  <c r="AL139" i="15"/>
  <c r="K139" i="15"/>
  <c r="AL138" i="15"/>
  <c r="AL137" i="15"/>
  <c r="AL136" i="15"/>
  <c r="AL135" i="15"/>
  <c r="K135" i="15"/>
  <c r="AL134" i="15"/>
  <c r="AL133" i="15"/>
  <c r="AL132" i="15"/>
  <c r="AL131" i="15"/>
  <c r="AL130" i="15"/>
  <c r="AL129" i="15"/>
  <c r="AL128" i="15"/>
  <c r="AL127" i="15"/>
  <c r="AL126" i="15"/>
  <c r="AL125" i="15"/>
  <c r="AL124" i="15"/>
  <c r="AL123" i="15"/>
  <c r="AL122" i="15"/>
  <c r="AL121" i="15"/>
  <c r="AL120" i="15"/>
  <c r="AL119" i="15"/>
  <c r="AL118" i="15"/>
  <c r="AL117" i="15"/>
  <c r="AL116" i="15"/>
  <c r="AL115" i="15"/>
  <c r="K115" i="15"/>
  <c r="AL114" i="15"/>
  <c r="AL113" i="15"/>
  <c r="AL112" i="15"/>
  <c r="AL111" i="15"/>
  <c r="AL110" i="15"/>
  <c r="AL109" i="15"/>
  <c r="AL108" i="15"/>
  <c r="AL107" i="15"/>
  <c r="K107" i="15"/>
  <c r="AL106" i="15"/>
  <c r="AL105" i="15"/>
  <c r="AL104" i="15"/>
  <c r="AL103" i="15"/>
  <c r="K103" i="15"/>
  <c r="AL102" i="15"/>
  <c r="AL101" i="15"/>
  <c r="AL100" i="15"/>
  <c r="AL99" i="15"/>
  <c r="AL98" i="15"/>
  <c r="AL97" i="15"/>
  <c r="AL96" i="15"/>
  <c r="AL95" i="15"/>
  <c r="J95" i="15"/>
  <c r="AL94" i="15"/>
  <c r="AL93" i="15"/>
  <c r="AL92" i="15"/>
  <c r="AL91" i="15"/>
  <c r="AL90" i="15"/>
  <c r="AL89" i="15"/>
  <c r="AL88" i="15"/>
  <c r="AL87" i="15"/>
  <c r="J87" i="15"/>
  <c r="AL86" i="15"/>
  <c r="AL85" i="15"/>
  <c r="AL84" i="15"/>
  <c r="AL83" i="15"/>
  <c r="K83" i="15"/>
  <c r="AL82" i="15"/>
  <c r="AL81" i="15"/>
  <c r="AL80" i="15"/>
  <c r="AL79" i="15"/>
  <c r="AL78" i="15"/>
  <c r="AL77" i="15"/>
  <c r="AL76" i="15"/>
  <c r="AL75" i="15"/>
  <c r="AL74" i="15"/>
  <c r="AL73" i="15"/>
  <c r="AL72" i="15"/>
  <c r="AL71" i="15"/>
  <c r="K71" i="15"/>
  <c r="AL70" i="15"/>
  <c r="AL69" i="15"/>
  <c r="AL68" i="15"/>
  <c r="AL67" i="15"/>
  <c r="AL66" i="15"/>
  <c r="AL65" i="15"/>
  <c r="AL64" i="15"/>
  <c r="AL63" i="15"/>
  <c r="K63" i="15"/>
  <c r="AL62" i="15"/>
  <c r="AL61" i="15"/>
  <c r="AL60" i="15"/>
  <c r="K60" i="15" s="1"/>
  <c r="AQ7" i="14" s="1"/>
  <c r="AL59" i="15"/>
  <c r="J59" i="15"/>
  <c r="AL58" i="15"/>
  <c r="AL57" i="15"/>
  <c r="AL56" i="15"/>
  <c r="K56" i="15"/>
  <c r="AL55" i="15"/>
  <c r="AL54" i="15"/>
  <c r="AL53" i="15"/>
  <c r="AL52" i="15"/>
  <c r="K52" i="15"/>
  <c r="AL51" i="15"/>
  <c r="AL50" i="15"/>
  <c r="AL49" i="15"/>
  <c r="AL48" i="15"/>
  <c r="AL47" i="15"/>
  <c r="AL46" i="15"/>
  <c r="AL45" i="15"/>
  <c r="AL44" i="15"/>
  <c r="AL43" i="15"/>
  <c r="J43" i="15"/>
  <c r="AL42" i="15"/>
  <c r="AL41" i="15"/>
  <c r="AL40" i="15"/>
  <c r="K40" i="15"/>
  <c r="AL39" i="15"/>
  <c r="AL38" i="15"/>
  <c r="AL37" i="15"/>
  <c r="AL36" i="15"/>
  <c r="J36" i="15" s="1"/>
  <c r="K36" i="15"/>
  <c r="AQ14" i="14" s="1"/>
  <c r="AL35" i="15"/>
  <c r="J35" i="15"/>
  <c r="AL34" i="15"/>
  <c r="AL33" i="15"/>
  <c r="AL32" i="15"/>
  <c r="AL31" i="15"/>
  <c r="J31" i="15" s="1"/>
  <c r="AL30" i="15"/>
  <c r="AL29" i="15"/>
  <c r="AL28" i="15"/>
  <c r="J28" i="15"/>
  <c r="AL27" i="15"/>
  <c r="J27" i="15"/>
  <c r="AL26" i="15"/>
  <c r="K26" i="15"/>
  <c r="AL25" i="15"/>
  <c r="K25" i="15"/>
  <c r="AL24" i="15"/>
  <c r="K24" i="15"/>
  <c r="AL23" i="15"/>
  <c r="J23" i="15"/>
  <c r="AP46" i="14" s="1"/>
  <c r="AL22" i="15"/>
  <c r="J22" i="15"/>
  <c r="AL21" i="15"/>
  <c r="AL20" i="15"/>
  <c r="K20" i="15"/>
  <c r="AL19" i="15"/>
  <c r="AL18" i="15"/>
  <c r="AL17" i="15"/>
  <c r="J17" i="15"/>
  <c r="AL16" i="15"/>
  <c r="K16" i="15"/>
  <c r="AL15" i="15"/>
  <c r="AL14" i="15"/>
  <c r="AL13" i="15"/>
  <c r="AL12" i="15"/>
  <c r="AL11" i="15"/>
  <c r="AL10" i="15"/>
  <c r="K10" i="15"/>
  <c r="AL9" i="15"/>
  <c r="AL8" i="15"/>
  <c r="AL7" i="15"/>
  <c r="AL6" i="15"/>
  <c r="K6" i="15"/>
  <c r="AL5" i="15"/>
  <c r="AL4" i="15"/>
  <c r="J4" i="15"/>
  <c r="AL3" i="15"/>
  <c r="J3" i="15"/>
  <c r="AL2" i="15"/>
  <c r="AY125" i="14"/>
  <c r="AY124" i="14"/>
  <c r="AY123" i="14"/>
  <c r="AY122" i="14"/>
  <c r="AY121" i="14"/>
  <c r="AY120" i="14"/>
  <c r="AY119" i="14"/>
  <c r="AY118" i="14"/>
  <c r="AY117" i="14"/>
  <c r="AY116" i="14"/>
  <c r="AY115" i="14"/>
  <c r="AY114" i="14"/>
  <c r="AY113" i="14"/>
  <c r="AY112" i="14"/>
  <c r="AY111" i="14"/>
  <c r="AY110" i="14"/>
  <c r="AY109" i="14"/>
  <c r="AY108" i="14"/>
  <c r="AY107" i="14"/>
  <c r="AY106" i="14"/>
  <c r="AY105" i="14"/>
  <c r="AY104" i="14"/>
  <c r="AY103" i="14"/>
  <c r="AY102" i="14"/>
  <c r="AY101" i="14"/>
  <c r="AY100" i="14"/>
  <c r="AY99" i="14"/>
  <c r="AY98" i="14"/>
  <c r="AY97" i="14"/>
  <c r="AY96" i="14"/>
  <c r="AY95" i="14"/>
  <c r="AY94" i="14"/>
  <c r="AY93" i="14"/>
  <c r="AY92" i="14"/>
  <c r="AY91" i="14"/>
  <c r="AY90" i="14"/>
  <c r="AY89" i="14"/>
  <c r="AY88" i="14"/>
  <c r="AY87" i="14"/>
  <c r="AY86" i="14"/>
  <c r="AY85" i="14"/>
  <c r="AY84" i="14"/>
  <c r="AY83" i="14"/>
  <c r="AY82" i="14"/>
  <c r="AY81" i="14"/>
  <c r="AY80" i="14"/>
  <c r="AY79" i="14"/>
  <c r="AY78" i="14"/>
  <c r="AY77" i="14"/>
  <c r="AY76" i="14"/>
  <c r="AY75" i="14"/>
  <c r="AY74" i="14"/>
  <c r="AY73" i="14"/>
  <c r="AY72" i="14"/>
  <c r="AY71" i="14"/>
  <c r="AY70" i="14"/>
  <c r="AY69" i="14"/>
  <c r="AY68" i="14"/>
  <c r="AY67" i="14"/>
  <c r="AY66" i="14"/>
  <c r="AY65" i="14"/>
  <c r="AY64" i="14"/>
  <c r="AY63" i="14"/>
  <c r="AY62" i="14"/>
  <c r="AY61" i="14"/>
  <c r="AY60" i="14"/>
  <c r="AY59" i="14"/>
  <c r="AY58" i="14"/>
  <c r="AY57" i="14"/>
  <c r="AY56" i="14"/>
  <c r="AY55" i="14"/>
  <c r="AY54" i="14"/>
  <c r="AY53" i="14"/>
  <c r="AY52" i="14"/>
  <c r="AY51" i="14"/>
  <c r="AY50" i="14"/>
  <c r="AY49" i="14"/>
  <c r="AY48" i="14"/>
  <c r="AY47" i="14"/>
  <c r="AY46" i="14"/>
  <c r="AY45" i="14"/>
  <c r="AY44" i="14"/>
  <c r="AY43" i="14"/>
  <c r="AY42" i="14"/>
  <c r="AY41" i="14"/>
  <c r="AY40" i="14"/>
  <c r="AY39" i="14"/>
  <c r="AY38" i="14"/>
  <c r="AY37" i="14"/>
  <c r="AY36" i="14"/>
  <c r="AY35" i="14"/>
  <c r="AY34" i="14"/>
  <c r="AY33" i="14"/>
  <c r="AY32" i="14"/>
  <c r="AY31" i="14"/>
  <c r="AY30" i="14"/>
  <c r="AY29" i="14"/>
  <c r="AY28" i="14"/>
  <c r="AY27" i="14"/>
  <c r="AY26" i="14"/>
  <c r="AY25" i="14"/>
  <c r="AY24" i="14"/>
  <c r="AY23" i="14"/>
  <c r="AY22" i="14"/>
  <c r="AY21" i="14"/>
  <c r="AY20" i="14"/>
  <c r="AY19" i="14"/>
  <c r="AY18" i="14"/>
  <c r="AY17" i="14"/>
  <c r="AY16" i="14"/>
  <c r="AY15" i="14"/>
  <c r="AY14" i="14"/>
  <c r="AY13" i="14"/>
  <c r="AY12" i="14"/>
  <c r="AY11" i="14"/>
  <c r="AY10" i="14"/>
  <c r="AY9" i="14"/>
  <c r="AY8" i="14"/>
  <c r="AY7" i="14"/>
  <c r="AY6" i="14"/>
  <c r="AY5" i="14"/>
  <c r="AY4" i="14"/>
  <c r="AY3" i="14"/>
  <c r="J67" i="15"/>
  <c r="J75" i="15"/>
  <c r="K68" i="15"/>
  <c r="K84" i="15"/>
  <c r="K88" i="15"/>
  <c r="K100" i="15"/>
  <c r="K112" i="15"/>
  <c r="K65" i="15"/>
  <c r="K117" i="15"/>
  <c r="K125" i="15"/>
  <c r="J55" i="15"/>
  <c r="J70" i="15"/>
  <c r="J82" i="15"/>
  <c r="J102" i="15"/>
  <c r="J114" i="15"/>
  <c r="J122" i="15"/>
  <c r="K202" i="15"/>
  <c r="K75" i="15"/>
  <c r="J146" i="15"/>
  <c r="K171" i="15"/>
  <c r="K151" i="15"/>
  <c r="K131" i="15"/>
  <c r="K119" i="15"/>
  <c r="J47" i="15"/>
  <c r="J42" i="15"/>
  <c r="K3" i="15"/>
  <c r="J6" i="15"/>
  <c r="K147" i="15"/>
  <c r="K179" i="15"/>
  <c r="K169" i="15"/>
  <c r="K141" i="15"/>
  <c r="K129" i="15"/>
  <c r="K67" i="15"/>
  <c r="K18" i="15"/>
  <c r="K92" i="15"/>
  <c r="K188" i="15"/>
  <c r="K186" i="15"/>
  <c r="K159" i="15"/>
  <c r="J159" i="15"/>
  <c r="K104" i="15"/>
  <c r="J79" i="15"/>
  <c r="J62" i="15"/>
  <c r="J203" i="15"/>
  <c r="J74" i="15"/>
  <c r="K206" i="15"/>
  <c r="K183" i="15"/>
  <c r="K157" i="15"/>
  <c r="K204" i="15"/>
  <c r="J110" i="15"/>
  <c r="K108" i="15"/>
  <c r="J103" i="15"/>
  <c r="K96" i="15"/>
  <c r="K91" i="15"/>
  <c r="J83" i="15"/>
  <c r="K76" i="15"/>
  <c r="J66" i="15"/>
  <c r="K64" i="15"/>
  <c r="K59" i="15"/>
  <c r="J56" i="15"/>
  <c r="J51" i="15"/>
  <c r="J46" i="15"/>
  <c r="J39" i="15"/>
  <c r="K32" i="15"/>
  <c r="K27" i="15"/>
  <c r="J24" i="15"/>
  <c r="K22" i="15"/>
  <c r="J19" i="15"/>
  <c r="K161" i="15"/>
  <c r="K192" i="15"/>
  <c r="K185" i="15"/>
  <c r="J26" i="15"/>
  <c r="K198" i="15"/>
  <c r="K145" i="15"/>
  <c r="K155" i="15"/>
  <c r="J91" i="15"/>
  <c r="J78" i="15"/>
  <c r="K153" i="15"/>
  <c r="J149" i="15"/>
  <c r="J14" i="15"/>
  <c r="J211" i="15"/>
  <c r="J178" i="15"/>
  <c r="J150" i="15"/>
  <c r="J152" i="15"/>
  <c r="K175" i="15"/>
  <c r="K143" i="15"/>
  <c r="J25" i="15"/>
  <c r="K163" i="15"/>
  <c r="K200" i="15"/>
  <c r="K173" i="15"/>
  <c r="J173" i="15"/>
  <c r="J13" i="15"/>
  <c r="K208" i="15"/>
  <c r="J130" i="15"/>
  <c r="J162" i="15"/>
  <c r="J158" i="15"/>
  <c r="J111" i="15"/>
  <c r="J129" i="15"/>
  <c r="J126" i="15"/>
  <c r="J120" i="15"/>
  <c r="J207" i="15"/>
  <c r="J21" i="15"/>
  <c r="J118" i="15"/>
  <c r="J143" i="15"/>
  <c r="J148" i="15"/>
  <c r="J94" i="15"/>
  <c r="J163" i="15"/>
  <c r="J99" i="15"/>
  <c r="J84" i="15"/>
  <c r="J156" i="15"/>
  <c r="J137" i="15"/>
  <c r="J172" i="15"/>
  <c r="J69" i="15"/>
  <c r="J5" i="15"/>
  <c r="J128" i="15"/>
  <c r="J52" i="15"/>
  <c r="J117" i="15"/>
  <c r="J199" i="15"/>
  <c r="J132" i="15"/>
  <c r="K4" i="15"/>
  <c r="J9" i="15"/>
  <c r="J197" i="15"/>
  <c r="J205" i="15"/>
  <c r="J20" i="15"/>
  <c r="J112" i="15"/>
  <c r="J16" i="15"/>
  <c r="J170" i="15"/>
  <c r="J142" i="15"/>
  <c r="J134" i="15"/>
  <c r="J176" i="15"/>
  <c r="J124" i="15"/>
  <c r="J140" i="15"/>
  <c r="J168" i="15"/>
  <c r="J2" i="15"/>
  <c r="I66" i="15"/>
  <c r="I109" i="15"/>
  <c r="H72" i="15"/>
  <c r="AH90" i="14" s="1"/>
  <c r="H163" i="15"/>
  <c r="J180" i="15"/>
  <c r="J182" i="15"/>
  <c r="J160" i="15"/>
  <c r="H162" i="15"/>
  <c r="J100" i="15"/>
  <c r="J139" i="15"/>
  <c r="J45" i="15"/>
  <c r="J58" i="15"/>
  <c r="J63" i="15"/>
  <c r="K72" i="15"/>
  <c r="K80" i="15"/>
  <c r="K99" i="15"/>
  <c r="K121" i="15"/>
  <c r="K123" i="15"/>
  <c r="K127" i="15"/>
  <c r="J165" i="15"/>
  <c r="K165" i="15"/>
  <c r="K187" i="15"/>
  <c r="J202" i="15"/>
  <c r="K44" i="15"/>
  <c r="K48" i="15"/>
  <c r="J61" i="15"/>
  <c r="J71" i="15"/>
  <c r="J77" i="15"/>
  <c r="K77" i="15"/>
  <c r="K79" i="15"/>
  <c r="J98" i="15"/>
  <c r="J107" i="15"/>
  <c r="K113" i="15"/>
  <c r="K137" i="15"/>
  <c r="J138" i="15"/>
  <c r="K149" i="15"/>
  <c r="J164" i="15"/>
  <c r="K167" i="15"/>
  <c r="J196" i="15"/>
  <c r="K196" i="15"/>
  <c r="J209" i="15"/>
  <c r="J18" i="15"/>
  <c r="J11" i="15"/>
  <c r="J10" i="15"/>
  <c r="K14" i="15"/>
  <c r="J7" i="15"/>
  <c r="K7" i="15"/>
  <c r="K11" i="15"/>
  <c r="K12" i="15"/>
  <c r="K17" i="15"/>
  <c r="K21" i="15"/>
  <c r="J32" i="15"/>
  <c r="J40" i="15"/>
  <c r="K5" i="15"/>
  <c r="J8" i="15"/>
  <c r="K8" i="15"/>
  <c r="J12" i="15"/>
  <c r="J15" i="15"/>
  <c r="K15" i="15"/>
  <c r="K19" i="15"/>
  <c r="K29" i="15"/>
  <c r="K33" i="15"/>
  <c r="K37" i="15"/>
  <c r="K9" i="15"/>
  <c r="I11" i="15"/>
  <c r="K13" i="15"/>
  <c r="K28" i="15"/>
  <c r="J30" i="15"/>
  <c r="J33" i="15"/>
  <c r="J34" i="15"/>
  <c r="J37" i="15"/>
  <c r="K34" i="15"/>
  <c r="K38" i="15"/>
  <c r="J38" i="15"/>
  <c r="J41" i="15"/>
  <c r="K45" i="15"/>
  <c r="K49" i="15"/>
  <c r="K53" i="15"/>
  <c r="K57" i="15"/>
  <c r="J64" i="15"/>
  <c r="H66" i="15"/>
  <c r="AI64" i="14" s="1"/>
  <c r="K69" i="15"/>
  <c r="J73" i="15"/>
  <c r="J76" i="15"/>
  <c r="J81" i="15"/>
  <c r="K85" i="15"/>
  <c r="J93" i="15"/>
  <c r="J97" i="15"/>
  <c r="J105" i="15"/>
  <c r="J106" i="15"/>
  <c r="J108" i="15"/>
  <c r="J113" i="15"/>
  <c r="K120" i="15"/>
  <c r="J121" i="15"/>
  <c r="K124" i="15"/>
  <c r="J125" i="15"/>
  <c r="K138" i="15"/>
  <c r="J144" i="15"/>
  <c r="K148" i="15"/>
  <c r="K156" i="15"/>
  <c r="J49" i="15"/>
  <c r="J50" i="15"/>
  <c r="J53" i="15"/>
  <c r="J54" i="15"/>
  <c r="J57" i="15"/>
  <c r="K81" i="15"/>
  <c r="K116" i="15"/>
  <c r="K130" i="15"/>
  <c r="J131" i="15"/>
  <c r="K132" i="15"/>
  <c r="J136" i="15"/>
  <c r="J141" i="15"/>
  <c r="J154" i="15"/>
  <c r="K42" i="15"/>
  <c r="K61" i="15"/>
  <c r="J65" i="15"/>
  <c r="J72" i="15"/>
  <c r="J80" i="15"/>
  <c r="K89" i="15"/>
  <c r="J92" i="15"/>
  <c r="J96" i="15"/>
  <c r="K98" i="15"/>
  <c r="K101" i="15"/>
  <c r="J104" i="15"/>
  <c r="J115" i="15"/>
  <c r="K118" i="15"/>
  <c r="J119" i="15"/>
  <c r="J123" i="15"/>
  <c r="J127" i="15"/>
  <c r="J133" i="15"/>
  <c r="K133" i="15"/>
  <c r="J135" i="15"/>
  <c r="K144" i="15"/>
  <c r="J145" i="15"/>
  <c r="J147" i="15"/>
  <c r="J151" i="15"/>
  <c r="J153" i="15"/>
  <c r="K41" i="15"/>
  <c r="J44" i="15"/>
  <c r="J48" i="15"/>
  <c r="J68" i="15"/>
  <c r="K73" i="15"/>
  <c r="J85" i="15"/>
  <c r="J86" i="15"/>
  <c r="J88" i="15"/>
  <c r="J89" i="15"/>
  <c r="J90" i="15"/>
  <c r="K93" i="15"/>
  <c r="K97" i="15"/>
  <c r="J101" i="15"/>
  <c r="K105" i="15"/>
  <c r="J109" i="15"/>
  <c r="K109" i="15"/>
  <c r="J116" i="15"/>
  <c r="K128" i="15"/>
  <c r="K134" i="15"/>
  <c r="K136" i="15"/>
  <c r="K140" i="15"/>
  <c r="K152" i="15"/>
  <c r="J155" i="15"/>
  <c r="J157" i="15"/>
  <c r="K164" i="15"/>
  <c r="J167" i="15"/>
  <c r="J169" i="15"/>
  <c r="J175" i="15"/>
  <c r="J177" i="15"/>
  <c r="K177" i="15"/>
  <c r="J179" i="15"/>
  <c r="J184" i="15"/>
  <c r="J189" i="15"/>
  <c r="J194" i="15"/>
  <c r="K194" i="15"/>
  <c r="J161" i="15"/>
  <c r="K168" i="15"/>
  <c r="K176" i="15"/>
  <c r="J181" i="15"/>
  <c r="K181" i="15"/>
  <c r="J183" i="15"/>
  <c r="J187" i="15"/>
  <c r="K197" i="15"/>
  <c r="J198" i="15"/>
  <c r="J201" i="15"/>
  <c r="K205" i="15"/>
  <c r="J206" i="15"/>
  <c r="J208" i="15"/>
  <c r="K160" i="15"/>
  <c r="J166" i="15"/>
  <c r="J171" i="15"/>
  <c r="J174" i="15"/>
  <c r="K180" i="15"/>
  <c r="K184" i="15"/>
  <c r="J185" i="15"/>
  <c r="J186" i="15"/>
  <c r="J190" i="15"/>
  <c r="K190" i="15"/>
  <c r="J193" i="15"/>
  <c r="J200" i="15"/>
  <c r="J210" i="15"/>
  <c r="K210" i="15"/>
  <c r="K172" i="15"/>
  <c r="K201" i="15"/>
  <c r="J204" i="15"/>
  <c r="K209" i="15"/>
  <c r="K23" i="15"/>
  <c r="AQ43" i="14" s="1"/>
  <c r="K2" i="15"/>
  <c r="J29" i="15"/>
  <c r="K31" i="15"/>
  <c r="K35" i="15"/>
  <c r="K39" i="15"/>
  <c r="K43" i="15"/>
  <c r="K47" i="15"/>
  <c r="K51" i="15"/>
  <c r="K55" i="15"/>
  <c r="K87" i="15"/>
  <c r="K95" i="15"/>
  <c r="K30" i="15"/>
  <c r="H35" i="15"/>
  <c r="AI71" i="14" s="1"/>
  <c r="K46" i="15"/>
  <c r="K50" i="15"/>
  <c r="K54" i="15"/>
  <c r="K58" i="15"/>
  <c r="K62" i="15"/>
  <c r="K66" i="15"/>
  <c r="K70" i="15"/>
  <c r="K74" i="15"/>
  <c r="K78" i="15"/>
  <c r="K82" i="15"/>
  <c r="K86" i="15"/>
  <c r="K90" i="15"/>
  <c r="K94" i="15"/>
  <c r="K102" i="15"/>
  <c r="K106" i="15"/>
  <c r="K111" i="15"/>
  <c r="K110" i="15"/>
  <c r="K114" i="15"/>
  <c r="K122" i="15"/>
  <c r="K126" i="15"/>
  <c r="K142" i="15"/>
  <c r="K146" i="15"/>
  <c r="K150" i="15"/>
  <c r="K154" i="15"/>
  <c r="K158" i="15"/>
  <c r="K162" i="15"/>
  <c r="K166" i="15"/>
  <c r="K170" i="15"/>
  <c r="K174" i="15"/>
  <c r="K178" i="15"/>
  <c r="K182" i="15"/>
  <c r="J188" i="15"/>
  <c r="K191" i="15"/>
  <c r="J192" i="15"/>
  <c r="K195" i="15"/>
  <c r="J191" i="15"/>
  <c r="J195" i="15"/>
  <c r="K189" i="15"/>
  <c r="K193" i="15"/>
  <c r="K199" i="15"/>
  <c r="K203" i="15"/>
  <c r="K207" i="15"/>
  <c r="K211" i="15"/>
  <c r="AQ49" i="14"/>
  <c r="AQ33" i="14"/>
  <c r="AP61" i="14"/>
  <c r="AQ25" i="14"/>
  <c r="AQ84" i="14"/>
  <c r="AQ48" i="14"/>
  <c r="AQ118" i="14"/>
  <c r="AQ94" i="14"/>
  <c r="AQ86" i="14"/>
  <c r="AQ54" i="14"/>
  <c r="AQ30" i="14"/>
  <c r="AQ20" i="14"/>
  <c r="AQ113" i="14"/>
  <c r="AQ29" i="14"/>
  <c r="AQ71" i="14"/>
  <c r="AQ66" i="14"/>
  <c r="AQ24" i="14"/>
  <c r="AQ15" i="14"/>
  <c r="AQ51" i="14"/>
  <c r="AQ8" i="14"/>
  <c r="AQ120" i="14"/>
  <c r="AQ55" i="14"/>
  <c r="AQ44" i="14"/>
  <c r="AQ38" i="14"/>
  <c r="AQ115" i="14"/>
  <c r="AQ39" i="14"/>
  <c r="AQ73" i="14"/>
  <c r="AQ72" i="14"/>
  <c r="AQ80" i="14"/>
  <c r="AQ124" i="14"/>
  <c r="AQ108" i="14"/>
  <c r="AQ28" i="14"/>
  <c r="AQ67" i="14"/>
  <c r="AQ52" i="14"/>
  <c r="AQ106" i="14"/>
  <c r="AQ102" i="14"/>
  <c r="AQ69" i="14"/>
  <c r="AQ87" i="14"/>
  <c r="AQ16" i="14"/>
  <c r="AQ12" i="14"/>
  <c r="AQ90" i="14"/>
  <c r="AQ18" i="14"/>
  <c r="AQ26" i="14"/>
  <c r="AQ125" i="14"/>
  <c r="AQ104" i="14"/>
  <c r="AQ59" i="14"/>
  <c r="AQ42" i="14"/>
  <c r="AQ9" i="14"/>
  <c r="AQ2" i="14"/>
  <c r="AQ122" i="14"/>
  <c r="AQ117" i="14"/>
  <c r="AQ103" i="14"/>
  <c r="AQ70" i="14"/>
  <c r="AQ62" i="14"/>
  <c r="AQ56" i="14"/>
  <c r="AQ46" i="14"/>
  <c r="AQ35" i="14"/>
  <c r="AQ116" i="14"/>
  <c r="AQ88" i="14"/>
  <c r="AQ50" i="14"/>
  <c r="AQ21" i="14"/>
  <c r="AQ13" i="14"/>
  <c r="AQ119" i="14"/>
  <c r="AQ105" i="14"/>
  <c r="AQ96" i="14"/>
  <c r="AQ60" i="14"/>
  <c r="AQ37" i="14"/>
  <c r="AQ6" i="14"/>
  <c r="AQ22" i="14"/>
  <c r="AQ85" i="14"/>
  <c r="AQ17" i="14"/>
  <c r="AQ83" i="14"/>
  <c r="AP8" i="14"/>
  <c r="AP123" i="14"/>
  <c r="AP44" i="14"/>
  <c r="AP110" i="14"/>
  <c r="AP17" i="14"/>
  <c r="AP36" i="14"/>
  <c r="AP10" i="14"/>
  <c r="AP90" i="14"/>
  <c r="AP64" i="14"/>
  <c r="AP66" i="14"/>
  <c r="AP97" i="14"/>
  <c r="AP15" i="14"/>
  <c r="AP84" i="14"/>
  <c r="AP55" i="14"/>
  <c r="AP20" i="14"/>
  <c r="AP29" i="14"/>
  <c r="AP120" i="14"/>
  <c r="AJ69" i="14"/>
  <c r="AQ121" i="14"/>
  <c r="AQ109" i="14"/>
  <c r="AQ101" i="14"/>
  <c r="AQ97" i="14"/>
  <c r="AQ93" i="14"/>
  <c r="AQ89" i="14"/>
  <c r="AQ81" i="14"/>
  <c r="AQ77" i="14"/>
  <c r="AQ65" i="14"/>
  <c r="AQ57" i="14"/>
  <c r="AQ53" i="14"/>
  <c r="AQ45" i="14"/>
  <c r="AQ41" i="14"/>
  <c r="AQ5" i="14"/>
  <c r="AQ112" i="14"/>
  <c r="AQ100" i="14"/>
  <c r="AQ92" i="14"/>
  <c r="AQ76" i="14"/>
  <c r="AQ68" i="14"/>
  <c r="AQ64" i="14"/>
  <c r="AQ40" i="14"/>
  <c r="AQ32" i="14"/>
  <c r="AQ4" i="14"/>
  <c r="AQ123" i="14"/>
  <c r="AQ111" i="14"/>
  <c r="AQ107" i="14"/>
  <c r="AQ99" i="14"/>
  <c r="AQ95" i="14"/>
  <c r="AQ91" i="14"/>
  <c r="AQ79" i="14"/>
  <c r="AQ75" i="14"/>
  <c r="AQ63" i="14"/>
  <c r="AQ47" i="14"/>
  <c r="AQ31" i="14"/>
  <c r="AQ27" i="14"/>
  <c r="AQ23" i="14"/>
  <c r="AQ11" i="14"/>
  <c r="AQ3" i="14"/>
  <c r="AQ114" i="14"/>
  <c r="AQ110" i="14"/>
  <c r="AQ98" i="14"/>
  <c r="AQ82" i="14"/>
  <c r="AQ78" i="14"/>
  <c r="AQ58" i="14"/>
  <c r="AQ34" i="14"/>
  <c r="AQ10" i="14"/>
  <c r="AP33" i="14"/>
  <c r="AP69" i="14"/>
  <c r="AP52" i="14"/>
  <c r="AP114" i="14"/>
  <c r="AP101" i="14"/>
  <c r="AP30" i="14"/>
  <c r="AP86" i="14"/>
  <c r="AP57" i="14"/>
  <c r="AP11" i="14"/>
  <c r="AP37" i="14"/>
  <c r="AP77" i="14"/>
  <c r="AP99" i="14"/>
  <c r="AP117" i="14"/>
  <c r="AP6" i="14"/>
  <c r="AP56" i="14"/>
  <c r="AP68" i="14"/>
  <c r="AP96" i="14"/>
  <c r="AP116" i="14"/>
  <c r="AP51" i="14"/>
  <c r="AP115" i="14"/>
  <c r="AP78" i="14"/>
  <c r="AP87" i="14"/>
  <c r="AP12" i="14"/>
  <c r="AP98" i="14"/>
  <c r="AP107" i="14"/>
  <c r="AP94" i="14"/>
  <c r="AP23" i="14"/>
  <c r="AP113" i="14"/>
  <c r="AP5" i="14"/>
  <c r="AP13" i="14"/>
  <c r="AP41" i="14"/>
  <c r="AP81" i="14"/>
  <c r="AP103" i="14"/>
  <c r="AP119" i="14"/>
  <c r="AP42" i="14"/>
  <c r="AP58" i="14"/>
  <c r="AP70" i="14"/>
  <c r="AP104" i="14"/>
  <c r="AP122" i="14"/>
  <c r="AP111" i="14"/>
  <c r="AP40" i="14"/>
  <c r="AP76" i="14"/>
  <c r="AP34" i="14"/>
  <c r="AP26" i="14"/>
  <c r="AP18" i="14"/>
  <c r="AP4" i="14"/>
  <c r="AP95" i="14"/>
  <c r="AP73" i="14"/>
  <c r="AP65" i="14"/>
  <c r="AP53" i="14"/>
  <c r="AP39" i="14"/>
  <c r="AP27" i="14"/>
  <c r="AP124" i="14"/>
  <c r="AP118" i="14"/>
  <c r="AP108" i="14"/>
  <c r="AP82" i="14"/>
  <c r="AP72" i="14"/>
  <c r="AP48" i="14"/>
  <c r="AP28" i="14"/>
  <c r="AP125" i="14"/>
  <c r="AP85" i="14"/>
  <c r="AP67" i="14"/>
  <c r="AP49" i="14"/>
  <c r="AP45" i="14"/>
  <c r="AP43" i="14"/>
  <c r="AP31" i="14"/>
  <c r="AP3" i="14"/>
  <c r="AP100" i="14"/>
  <c r="AP121" i="14"/>
  <c r="AP102" i="14"/>
  <c r="AP19" i="14"/>
  <c r="AP54" i="14"/>
  <c r="AP21" i="14"/>
  <c r="AP59" i="14"/>
  <c r="AP89" i="14"/>
  <c r="AP105" i="14"/>
  <c r="AP88" i="14"/>
  <c r="AP25" i="14"/>
  <c r="AP71" i="14"/>
  <c r="AP63" i="14"/>
  <c r="AP32" i="14"/>
  <c r="AP106" i="14"/>
  <c r="AP74" i="14"/>
  <c r="AP9" i="14"/>
  <c r="AP35" i="14"/>
  <c r="AP75" i="14"/>
  <c r="AP91" i="14"/>
  <c r="AP109" i="14"/>
  <c r="AP2" i="14"/>
  <c r="AP50" i="14"/>
  <c r="AP62" i="14"/>
  <c r="AP92" i="14"/>
  <c r="AP112" i="14"/>
  <c r="AP80" i="14"/>
  <c r="AP47" i="14"/>
  <c r="AP93" i="14"/>
  <c r="AP24" i="14"/>
  <c r="Z45" i="14"/>
  <c r="AH81" i="14"/>
  <c r="AF17" i="14"/>
  <c r="AG48" i="14"/>
  <c r="AH75" i="14"/>
  <c r="AE80" i="14"/>
  <c r="AJ60" i="14"/>
  <c r="AG32" i="14"/>
  <c r="AF33" i="14"/>
  <c r="AM34" i="14"/>
  <c r="AI39" i="14"/>
  <c r="AH40" i="14"/>
  <c r="AJ41" i="14"/>
  <c r="AJ42" i="14"/>
  <c r="AI43" i="14"/>
  <c r="AH46" i="14"/>
  <c r="AI56" i="14"/>
  <c r="AH57" i="14"/>
  <c r="AF60" i="14"/>
  <c r="AC63" i="14"/>
  <c r="AC64" i="14"/>
  <c r="AL65" i="14"/>
  <c r="AH111" i="14"/>
  <c r="AG5" i="14"/>
  <c r="AA3" i="14"/>
  <c r="AL82" i="14"/>
  <c r="AF87" i="14"/>
  <c r="AG89" i="14"/>
  <c r="AH99" i="14"/>
  <c r="AJ12" i="14"/>
  <c r="AF4" i="14"/>
  <c r="AC10" i="14"/>
  <c r="AE122" i="14"/>
  <c r="AG98" i="14"/>
  <c r="AJ22" i="14"/>
  <c r="AF7" i="14"/>
  <c r="AL96" i="14"/>
  <c r="AH13" i="14"/>
  <c r="AC120" i="14"/>
  <c r="AE111" i="14"/>
  <c r="Z102" i="14"/>
  <c r="AC15" i="14"/>
  <c r="AI22" i="14"/>
  <c r="AC19" i="14"/>
  <c r="AJ82" i="14"/>
  <c r="AF86" i="14"/>
  <c r="AF92" i="14"/>
  <c r="AA9" i="14"/>
  <c r="AI25" i="14"/>
  <c r="AF104" i="14"/>
  <c r="AF100" i="14"/>
  <c r="AE125" i="14"/>
  <c r="C18" i="4"/>
  <c r="C29" i="4"/>
  <c r="C86" i="4"/>
  <c r="C60" i="4"/>
  <c r="C122" i="4"/>
  <c r="C108" i="4"/>
  <c r="C76" i="4"/>
  <c r="C112" i="4"/>
  <c r="C64" i="4"/>
  <c r="C125" i="4"/>
  <c r="C131" i="4"/>
  <c r="C89" i="4"/>
  <c r="C53" i="4"/>
  <c r="C98" i="4"/>
  <c r="C30" i="4"/>
  <c r="C20" i="4"/>
  <c r="C35" i="4"/>
  <c r="C69" i="4"/>
  <c r="C68" i="4"/>
  <c r="C96" i="4"/>
  <c r="C46" i="4"/>
  <c r="C48" i="4"/>
  <c r="C104" i="4"/>
  <c r="C32" i="4"/>
  <c r="C95" i="4"/>
  <c r="C81" i="4"/>
  <c r="C58" i="4"/>
  <c r="C65" i="4"/>
  <c r="C57" i="4"/>
  <c r="C136" i="4"/>
  <c r="C128" i="4"/>
  <c r="C45" i="4"/>
  <c r="C123" i="4"/>
  <c r="C111" i="4"/>
  <c r="C106" i="4"/>
  <c r="C93" i="4"/>
  <c r="C43" i="4"/>
  <c r="C74" i="4"/>
  <c r="C54" i="4"/>
  <c r="C51" i="4"/>
  <c r="C137" i="4"/>
  <c r="C127" i="4"/>
  <c r="C63" i="4"/>
  <c r="C56" i="4"/>
  <c r="C62" i="4"/>
  <c r="C109" i="4"/>
  <c r="C80" i="4"/>
  <c r="C82" i="4"/>
  <c r="C116" i="4"/>
  <c r="C114" i="4"/>
  <c r="C90" i="4"/>
  <c r="C87" i="4"/>
  <c r="C16" i="4"/>
  <c r="C59" i="4"/>
  <c r="C120" i="4"/>
  <c r="C124" i="4"/>
  <c r="C78" i="4"/>
  <c r="C31" i="4"/>
  <c r="C37" i="4"/>
  <c r="C40" i="4"/>
  <c r="C97" i="4"/>
  <c r="C99" i="4"/>
  <c r="C15" i="4"/>
  <c r="C94" i="4"/>
  <c r="C39" i="4"/>
  <c r="C44" i="4"/>
  <c r="C119" i="4"/>
  <c r="C72" i="4"/>
  <c r="C133" i="4"/>
  <c r="C23" i="4"/>
  <c r="C73" i="4"/>
  <c r="C110" i="4"/>
  <c r="C113" i="4"/>
  <c r="C41" i="4"/>
  <c r="C26" i="4"/>
  <c r="C22" i="4"/>
  <c r="C61" i="4"/>
  <c r="C100" i="4"/>
  <c r="C71" i="4"/>
  <c r="C102" i="4"/>
  <c r="C101" i="4"/>
  <c r="C38" i="4"/>
  <c r="C83" i="4"/>
  <c r="C84" i="4"/>
  <c r="C126" i="4"/>
  <c r="C107" i="4"/>
  <c r="C27" i="4"/>
  <c r="C67" i="4"/>
  <c r="C52" i="4"/>
  <c r="C33" i="4"/>
  <c r="C49" i="4"/>
  <c r="C75" i="4"/>
  <c r="C91" i="4"/>
  <c r="C117" i="4"/>
  <c r="C103" i="4"/>
  <c r="C47" i="4"/>
  <c r="C129" i="4"/>
  <c r="C17" i="4"/>
  <c r="C135" i="4"/>
  <c r="C138" i="4"/>
  <c r="C77" i="4"/>
  <c r="C118" i="4"/>
  <c r="C130" i="4"/>
  <c r="C55" i="4"/>
  <c r="C79" i="4"/>
  <c r="C34" i="4"/>
  <c r="C28" i="4"/>
  <c r="C66" i="4"/>
  <c r="C88" i="4"/>
  <c r="C121" i="4"/>
  <c r="C36" i="4"/>
  <c r="C115" i="4"/>
  <c r="C19" i="4"/>
  <c r="C50" i="4"/>
  <c r="C24" i="4"/>
  <c r="C25" i="4"/>
  <c r="C85" i="4"/>
  <c r="C42" i="4"/>
  <c r="C134" i="4"/>
  <c r="C132" i="4"/>
  <c r="C105" i="4"/>
  <c r="C21" i="4"/>
  <c r="C92" i="4"/>
  <c r="C70" i="4"/>
  <c r="K235" i="15"/>
  <c r="H235" i="15"/>
  <c r="J60" i="15" l="1"/>
  <c r="AP7" i="14" s="1"/>
  <c r="H60" i="15"/>
  <c r="AG7" i="14" s="1"/>
  <c r="K237" i="15"/>
  <c r="H237" i="15"/>
  <c r="I194" i="15"/>
  <c r="AP16" i="14"/>
  <c r="AP79" i="14"/>
  <c r="AP60" i="14"/>
  <c r="AP14" i="14"/>
  <c r="AP83" i="14"/>
  <c r="I36" i="15"/>
  <c r="E20" i="8"/>
  <c r="I140" i="15"/>
  <c r="I108" i="15"/>
  <c r="I171" i="15"/>
  <c r="K236" i="15"/>
  <c r="I217" i="15"/>
  <c r="AQ74" i="14"/>
  <c r="AQ19" i="14"/>
  <c r="AQ36" i="14"/>
  <c r="AQ61" i="14"/>
  <c r="H23" i="15"/>
  <c r="AP22" i="14"/>
  <c r="AP38" i="14"/>
  <c r="H43" i="15"/>
  <c r="AI118" i="14"/>
  <c r="Y78" i="14"/>
  <c r="I47" i="15"/>
  <c r="H169" i="15"/>
  <c r="H40" i="15"/>
  <c r="I139" i="15"/>
  <c r="H212" i="15"/>
  <c r="H200" i="15"/>
  <c r="AE78" i="14" s="1"/>
  <c r="H7" i="15"/>
  <c r="I15" i="15"/>
  <c r="H46" i="15"/>
  <c r="AF111" i="14" s="1"/>
  <c r="H233" i="15"/>
  <c r="I68" i="15"/>
  <c r="I257" i="15"/>
  <c r="I196" i="15"/>
  <c r="I65" i="15"/>
  <c r="I45" i="15"/>
  <c r="H133" i="15"/>
  <c r="I44" i="15"/>
  <c r="H39" i="15"/>
  <c r="AA117" i="14" s="1"/>
  <c r="H161" i="15"/>
  <c r="I172" i="15"/>
  <c r="I129" i="15"/>
  <c r="H246" i="15"/>
  <c r="H202" i="15"/>
  <c r="AI52" i="14" s="1"/>
  <c r="I96" i="15"/>
  <c r="H205" i="15"/>
  <c r="I192" i="15"/>
  <c r="I64" i="15"/>
  <c r="H29" i="15"/>
  <c r="H56" i="15"/>
  <c r="H229" i="15"/>
  <c r="I150" i="15"/>
  <c r="H151" i="15"/>
  <c r="H157" i="15"/>
  <c r="AJ104" i="14" s="1"/>
  <c r="I188" i="15"/>
  <c r="H155" i="15"/>
  <c r="AG15" i="14" s="1"/>
  <c r="H89" i="15"/>
  <c r="I60" i="15"/>
  <c r="H61" i="15"/>
  <c r="H62" i="15"/>
  <c r="I59" i="15"/>
  <c r="H204" i="15"/>
  <c r="I156" i="15"/>
  <c r="AB52" i="14"/>
  <c r="AI59" i="14"/>
  <c r="AC38" i="14"/>
  <c r="AM55" i="14"/>
  <c r="AK32" i="14"/>
  <c r="AG104" i="14"/>
  <c r="AK98" i="14"/>
  <c r="AF82" i="14"/>
  <c r="AL116" i="14"/>
  <c r="AK46" i="14"/>
  <c r="AL9" i="14"/>
  <c r="AG115" i="14"/>
  <c r="AK113" i="14"/>
  <c r="AK64" i="14"/>
  <c r="AK120" i="14"/>
  <c r="AJ74" i="14"/>
  <c r="AB121" i="14"/>
  <c r="AL89" i="14"/>
  <c r="AC107" i="14"/>
  <c r="Z38" i="14"/>
  <c r="AB19" i="14"/>
  <c r="Z109" i="14"/>
  <c r="AG124" i="14"/>
  <c r="AI68" i="14"/>
  <c r="AL123" i="14"/>
  <c r="AE77" i="14"/>
  <c r="AJ40" i="14"/>
  <c r="AH69" i="14"/>
  <c r="AH8" i="14"/>
  <c r="AD41" i="14"/>
  <c r="AM71" i="14"/>
  <c r="AE5" i="14"/>
  <c r="AJ86" i="14"/>
  <c r="AF110" i="14"/>
  <c r="AI80" i="14"/>
  <c r="AJ93" i="14"/>
  <c r="AI79" i="14"/>
  <c r="AD43" i="14"/>
  <c r="AF108" i="14"/>
  <c r="AF45" i="14"/>
  <c r="AB32" i="14"/>
  <c r="AC22" i="14"/>
  <c r="AJ120" i="14"/>
  <c r="AF46" i="14"/>
  <c r="AF27" i="14"/>
  <c r="AM23" i="14"/>
  <c r="AM11" i="14"/>
  <c r="AD89" i="14"/>
  <c r="AD47" i="14"/>
  <c r="AD98" i="14"/>
  <c r="AC56" i="14"/>
  <c r="AG12" i="14"/>
  <c r="AD31" i="14"/>
  <c r="AD51" i="14"/>
  <c r="AG84" i="14"/>
  <c r="AB4" i="14"/>
  <c r="AE57" i="14"/>
  <c r="AH116" i="14"/>
  <c r="AA21" i="14"/>
  <c r="AC58" i="14"/>
  <c r="AE50" i="14"/>
  <c r="AH25" i="14"/>
  <c r="AD7" i="14"/>
  <c r="AB90" i="14"/>
  <c r="AK59" i="14"/>
  <c r="AF112" i="14"/>
  <c r="AF9" i="14"/>
  <c r="AA14" i="14"/>
  <c r="AC35" i="14"/>
  <c r="AD111" i="14"/>
  <c r="AL87" i="14"/>
  <c r="AI96" i="14"/>
  <c r="AC73" i="14"/>
  <c r="AC36" i="14"/>
  <c r="AD62" i="14"/>
  <c r="AD104" i="14"/>
  <c r="AC74" i="14"/>
  <c r="Z64" i="14"/>
  <c r="AG37" i="14"/>
  <c r="AB100" i="14"/>
  <c r="AD75" i="14"/>
  <c r="AK65" i="14"/>
  <c r="AH97" i="14"/>
  <c r="I23" i="15"/>
  <c r="I153" i="15"/>
  <c r="H189" i="15"/>
  <c r="I30" i="15"/>
  <c r="H250" i="15"/>
  <c r="H21" i="15"/>
  <c r="H92" i="15"/>
  <c r="I183" i="15"/>
  <c r="I25" i="15"/>
  <c r="I199" i="15"/>
  <c r="I176" i="15"/>
  <c r="AL113" i="14"/>
  <c r="AI121" i="14"/>
  <c r="AF80" i="14"/>
  <c r="AH45" i="14"/>
  <c r="H147" i="15"/>
  <c r="H81" i="15"/>
  <c r="I219" i="15"/>
  <c r="H249" i="15"/>
  <c r="H143" i="15"/>
  <c r="I173" i="15"/>
  <c r="H145" i="15"/>
  <c r="I2" i="15"/>
  <c r="I50" i="15"/>
  <c r="H141" i="15"/>
  <c r="I78" i="15"/>
  <c r="I142" i="15"/>
  <c r="I87" i="15"/>
  <c r="I149" i="15"/>
  <c r="H184" i="15"/>
  <c r="H146" i="15"/>
  <c r="I224" i="15"/>
  <c r="H211" i="15"/>
  <c r="H79" i="15"/>
  <c r="AJ111" i="14" s="1"/>
  <c r="I178" i="15"/>
  <c r="H177" i="15"/>
  <c r="H210" i="15"/>
  <c r="I207" i="15"/>
  <c r="H209" i="15"/>
  <c r="I206" i="15"/>
  <c r="I77" i="15"/>
  <c r="AG71" i="14"/>
  <c r="AJ66" i="14"/>
  <c r="AD116" i="14"/>
  <c r="AJ85" i="14"/>
  <c r="AF71" i="14"/>
  <c r="AE2" i="14"/>
  <c r="AL51" i="14"/>
  <c r="AJ67" i="14"/>
  <c r="AK17" i="14"/>
  <c r="AF94" i="14"/>
  <c r="AG52" i="14"/>
  <c r="AM44" i="14"/>
  <c r="AI85" i="14"/>
  <c r="AI55" i="14"/>
  <c r="AK93" i="14"/>
  <c r="AB30" i="14"/>
  <c r="AA83" i="14"/>
  <c r="AB56" i="14"/>
  <c r="Y16" i="14"/>
  <c r="AA93" i="14"/>
  <c r="AB63" i="14"/>
  <c r="Z125" i="14"/>
  <c r="Y52" i="14"/>
  <c r="AI6" i="14"/>
  <c r="Z21" i="14"/>
  <c r="Z66" i="14"/>
  <c r="Y122" i="14"/>
  <c r="Y17" i="14"/>
  <c r="AA57" i="14"/>
  <c r="AB102" i="14"/>
  <c r="AG4" i="14"/>
  <c r="AB39" i="14"/>
  <c r="Z47" i="14"/>
  <c r="Z9" i="14"/>
  <c r="AI23" i="14"/>
  <c r="Z113" i="14"/>
  <c r="Z106" i="14"/>
  <c r="Y53" i="14"/>
  <c r="Z58" i="14"/>
  <c r="AA67" i="14"/>
  <c r="Y24" i="14"/>
  <c r="Y120" i="14"/>
  <c r="AB40" i="14"/>
  <c r="AB101" i="14"/>
  <c r="AB5" i="14"/>
  <c r="AB96" i="14"/>
  <c r="AA123" i="14"/>
  <c r="AA114" i="14"/>
  <c r="AA76" i="14"/>
  <c r="AJ32" i="14"/>
  <c r="AD48" i="14"/>
  <c r="AB104" i="14"/>
  <c r="Y117" i="14"/>
  <c r="AC110" i="14"/>
  <c r="AB88" i="14"/>
  <c r="AM116" i="14"/>
  <c r="Y18" i="14"/>
  <c r="Z82" i="14"/>
  <c r="AB92" i="14"/>
  <c r="Z33" i="14"/>
  <c r="AA41" i="14"/>
  <c r="Z59" i="14"/>
  <c r="Z105" i="14"/>
  <c r="AC81" i="14"/>
  <c r="Z2" i="14"/>
  <c r="AC49" i="14"/>
  <c r="AH19" i="14"/>
  <c r="Y27" i="14"/>
  <c r="Y86" i="14"/>
  <c r="Z3" i="14"/>
  <c r="AA98" i="14"/>
  <c r="AA42" i="14"/>
  <c r="AC50" i="14"/>
  <c r="AA22" i="14"/>
  <c r="Y20" i="14"/>
  <c r="AA94" i="14"/>
  <c r="AB91" i="14"/>
  <c r="AH34" i="14"/>
  <c r="AA69" i="14"/>
  <c r="AB95" i="14"/>
  <c r="Z100" i="14"/>
  <c r="AD115" i="14"/>
  <c r="AA28" i="14"/>
  <c r="AB26" i="14"/>
  <c r="AM10" i="14"/>
  <c r="Y35" i="14"/>
  <c r="AA43" i="14"/>
  <c r="AA8" i="14"/>
  <c r="Y70" i="14"/>
  <c r="Y71" i="14"/>
  <c r="Y11" i="14"/>
  <c r="AB99" i="14"/>
  <c r="AA107" i="14"/>
  <c r="AC112" i="14"/>
  <c r="AB72" i="14"/>
  <c r="AB44" i="14"/>
  <c r="AA13" i="14"/>
  <c r="AB77" i="14"/>
  <c r="Z60" i="14"/>
  <c r="Z15" i="14"/>
  <c r="AD36" i="14"/>
  <c r="Y55" i="14"/>
  <c r="AE90" i="14"/>
  <c r="Y14" i="14"/>
  <c r="Z61" i="14"/>
  <c r="AB45" i="14"/>
  <c r="AB89" i="14"/>
  <c r="AC75" i="14"/>
  <c r="AC37" i="14"/>
  <c r="AD64" i="14"/>
  <c r="Y74" i="14"/>
  <c r="AJ25" i="14"/>
  <c r="AE31" i="14"/>
  <c r="AC65" i="14"/>
  <c r="Z12" i="14"/>
  <c r="Z119" i="14"/>
  <c r="Z108" i="14"/>
  <c r="AG94" i="14"/>
  <c r="AE71" i="14"/>
  <c r="AH31" i="14"/>
  <c r="AC105" i="14"/>
  <c r="AD16" i="14"/>
  <c r="AF52" i="14"/>
  <c r="AI66" i="14"/>
  <c r="AD83" i="14"/>
  <c r="AH93" i="14"/>
  <c r="AC70" i="14"/>
  <c r="AG2" i="14"/>
  <c r="AK12" i="14"/>
  <c r="AF119" i="14"/>
  <c r="AH103" i="14"/>
  <c r="AM35" i="14"/>
  <c r="AM118" i="14"/>
  <c r="AI67" i="14"/>
  <c r="AK106" i="14"/>
  <c r="AF102" i="14"/>
  <c r="AM108" i="14"/>
  <c r="AI20" i="14"/>
  <c r="AI76" i="14"/>
  <c r="AJ33" i="14"/>
  <c r="AI34" i="14"/>
  <c r="AM60" i="14"/>
  <c r="AF53" i="14"/>
  <c r="AM117" i="14"/>
  <c r="AG78" i="14"/>
  <c r="AK62" i="14"/>
  <c r="AC84" i="14"/>
  <c r="AL44" i="14"/>
  <c r="AF113" i="14"/>
  <c r="AM30" i="14"/>
  <c r="AH55" i="14"/>
  <c r="AA86" i="14"/>
  <c r="AI18" i="14"/>
  <c r="AF114" i="14"/>
  <c r="AL86" i="14"/>
  <c r="AE44" i="14"/>
  <c r="Z93" i="14"/>
  <c r="Z76" i="14"/>
  <c r="AC101" i="14"/>
  <c r="Y82" i="14"/>
  <c r="Z104" i="14"/>
  <c r="Z43" i="14"/>
  <c r="AD90" i="14"/>
  <c r="Z98" i="14"/>
  <c r="Y65" i="14"/>
  <c r="Z123" i="14"/>
  <c r="Y12" i="14"/>
  <c r="Z120" i="14"/>
  <c r="Y22" i="14"/>
  <c r="AL121" i="14"/>
  <c r="AA44" i="14"/>
  <c r="AL52" i="14"/>
  <c r="Y57" i="14"/>
  <c r="Y75" i="14"/>
  <c r="AL97" i="14"/>
  <c r="Y109" i="14"/>
  <c r="Y23" i="14"/>
  <c r="AB35" i="14"/>
  <c r="Y32" i="14"/>
  <c r="AA25" i="14"/>
  <c r="Y67" i="14"/>
  <c r="Y108" i="14"/>
  <c r="Y105" i="14"/>
  <c r="Z85" i="14"/>
  <c r="AE47" i="14"/>
  <c r="AA58" i="14"/>
  <c r="Y100" i="14"/>
  <c r="Y103" i="14"/>
  <c r="AA124" i="14"/>
  <c r="Y107" i="14"/>
  <c r="Y26" i="14"/>
  <c r="Y33" i="14"/>
  <c r="AL40" i="14"/>
  <c r="Y49" i="14"/>
  <c r="Y68" i="14"/>
  <c r="AC111" i="14"/>
  <c r="Y116" i="14"/>
  <c r="Y115" i="14"/>
  <c r="Y8" i="14"/>
  <c r="AA4" i="14"/>
  <c r="Y39" i="14"/>
  <c r="AA59" i="14"/>
  <c r="Z18" i="14"/>
  <c r="Y112" i="14"/>
  <c r="Z83" i="14"/>
  <c r="AA119" i="14"/>
  <c r="Z50" i="14"/>
  <c r="AC27" i="14"/>
  <c r="Z24" i="14"/>
  <c r="AA89" i="14"/>
  <c r="AD9" i="14"/>
  <c r="AA77" i="14"/>
  <c r="Y60" i="14"/>
  <c r="Y19" i="14"/>
  <c r="Z16" i="14"/>
  <c r="AA34" i="14"/>
  <c r="Y69" i="14"/>
  <c r="Y28" i="14"/>
  <c r="AA51" i="14"/>
  <c r="Y88" i="14"/>
  <c r="Y99" i="14"/>
  <c r="Y3" i="14"/>
  <c r="Y61" i="14"/>
  <c r="AB110" i="14"/>
  <c r="Y62" i="14"/>
  <c r="Z114" i="14"/>
  <c r="Y13" i="14"/>
  <c r="AB125" i="14"/>
  <c r="AA95" i="14"/>
  <c r="AC29" i="14"/>
  <c r="Y15" i="14"/>
  <c r="Z92" i="14"/>
  <c r="AB36" i="14"/>
  <c r="Z71" i="14"/>
  <c r="Y106" i="14"/>
  <c r="AM102" i="14"/>
  <c r="AB7" i="14"/>
  <c r="Y79" i="14"/>
  <c r="Y5" i="14"/>
  <c r="Y30" i="14"/>
  <c r="AF54" i="14"/>
  <c r="AA72" i="14"/>
  <c r="AI2" i="14"/>
  <c r="Y64" i="14"/>
  <c r="Y73" i="14"/>
  <c r="Z80" i="14"/>
  <c r="Y45" i="14"/>
  <c r="Z55" i="14"/>
  <c r="Y87" i="14"/>
  <c r="AA122" i="14"/>
  <c r="Z37" i="14"/>
  <c r="Y31" i="14"/>
  <c r="Y113" i="14"/>
  <c r="Z74" i="14"/>
  <c r="Z17" i="14"/>
  <c r="H10" i="15"/>
  <c r="H201" i="15"/>
  <c r="H137" i="15"/>
  <c r="H214" i="15"/>
  <c r="AL68" i="14" s="1"/>
  <c r="I241" i="15"/>
  <c r="H197" i="15"/>
  <c r="H16" i="15"/>
  <c r="H111" i="15"/>
  <c r="H144" i="15"/>
  <c r="H213" i="15"/>
  <c r="I107" i="15"/>
  <c r="I76" i="15"/>
  <c r="I136" i="15"/>
  <c r="I12" i="15"/>
  <c r="H175" i="15"/>
  <c r="I75" i="15"/>
  <c r="H104" i="15"/>
  <c r="AL95" i="14" s="1"/>
  <c r="I71" i="15"/>
  <c r="I174" i="15"/>
  <c r="I227" i="15"/>
  <c r="I73" i="15"/>
  <c r="I69" i="15"/>
  <c r="H225" i="15"/>
  <c r="I110" i="15"/>
  <c r="H70" i="15"/>
  <c r="I5" i="15"/>
  <c r="H167" i="15"/>
  <c r="AE83" i="14" s="1"/>
  <c r="H103" i="15"/>
  <c r="H9" i="15"/>
  <c r="Z44" i="14" s="1"/>
  <c r="AH21" i="14"/>
  <c r="I13" i="15"/>
  <c r="H198" i="15"/>
  <c r="AC118" i="14" s="1"/>
  <c r="H8" i="15"/>
  <c r="I208" i="15"/>
  <c r="H234" i="15"/>
  <c r="AB78" i="14" s="1"/>
  <c r="AK37" i="14"/>
  <c r="AJ71" i="14"/>
  <c r="AI82" i="14"/>
  <c r="AB20" i="14"/>
  <c r="AF81" i="14"/>
  <c r="AM103" i="14"/>
  <c r="AC8" i="14"/>
  <c r="AD22" i="14"/>
  <c r="AE108" i="14"/>
  <c r="AK87" i="14"/>
  <c r="AF51" i="14"/>
  <c r="AB29" i="14"/>
  <c r="AF57" i="14"/>
  <c r="AA53" i="14"/>
  <c r="AE104" i="14"/>
  <c r="AL24" i="14"/>
  <c r="Z121" i="14"/>
  <c r="AH56" i="14"/>
  <c r="AD72" i="14"/>
  <c r="AE99" i="14"/>
  <c r="AD73" i="14"/>
  <c r="AF77" i="14"/>
  <c r="AB38" i="14"/>
  <c r="AD58" i="14"/>
  <c r="AB116" i="14"/>
  <c r="AE13" i="14"/>
  <c r="AD114" i="14"/>
  <c r="AK109" i="14"/>
  <c r="AJ96" i="14"/>
  <c r="AC34" i="14"/>
  <c r="AA64" i="14"/>
  <c r="AJ68" i="14"/>
  <c r="AJ19" i="14"/>
  <c r="AK2" i="14"/>
  <c r="AK86" i="14"/>
  <c r="AI93" i="14"/>
  <c r="AE54" i="14"/>
  <c r="AH42" i="14"/>
  <c r="AG74" i="14"/>
  <c r="AL30" i="14"/>
  <c r="AG9" i="14"/>
  <c r="AD44" i="14"/>
  <c r="AM49" i="14"/>
  <c r="AL59" i="14"/>
  <c r="AE89" i="14"/>
  <c r="AM33" i="14"/>
  <c r="AM3" i="14"/>
  <c r="AE107" i="14"/>
  <c r="AB31" i="14"/>
  <c r="AG40" i="14"/>
  <c r="AJ7" i="14"/>
  <c r="AB21" i="14"/>
  <c r="AI69" i="14"/>
  <c r="AH124" i="14"/>
  <c r="AL79" i="14"/>
  <c r="AG27" i="14"/>
  <c r="AC48" i="14"/>
  <c r="AG60" i="14"/>
  <c r="AL50" i="14"/>
  <c r="AG110" i="14"/>
  <c r="AH120" i="14"/>
  <c r="AK45" i="14"/>
  <c r="AK66" i="14"/>
  <c r="AE26" i="14"/>
  <c r="AE98" i="14"/>
  <c r="AG61" i="14"/>
  <c r="AC4" i="14"/>
  <c r="AL80" i="14"/>
  <c r="AK28" i="14"/>
  <c r="AG46" i="14"/>
  <c r="AF97" i="14"/>
  <c r="AL17" i="14"/>
  <c r="AJ99" i="14"/>
  <c r="AJ18" i="14"/>
  <c r="AB37" i="14"/>
  <c r="AL12" i="14"/>
  <c r="AM122" i="14"/>
  <c r="AD123" i="14"/>
  <c r="AK76" i="14"/>
  <c r="AB42" i="14"/>
  <c r="AH52" i="14"/>
  <c r="AM88" i="14"/>
  <c r="AM62" i="14"/>
  <c r="AH39" i="14"/>
  <c r="AK67" i="14"/>
  <c r="AE53" i="14"/>
  <c r="AL33" i="14"/>
  <c r="AI48" i="14"/>
  <c r="AM104" i="14"/>
  <c r="AM77" i="14"/>
  <c r="AL20" i="14"/>
  <c r="AM107" i="14"/>
  <c r="AG90" i="14"/>
  <c r="AM112" i="14"/>
  <c r="AK125" i="14"/>
  <c r="AM43" i="14"/>
  <c r="AM4" i="14"/>
  <c r="AF64" i="14"/>
  <c r="AA115" i="14"/>
  <c r="AH102" i="14"/>
  <c r="AC119" i="14"/>
  <c r="AM101" i="14"/>
  <c r="AE92" i="14"/>
  <c r="AH65" i="14"/>
  <c r="AB14" i="14"/>
  <c r="AC96" i="14"/>
  <c r="AG103" i="14"/>
  <c r="AK35" i="14"/>
  <c r="AE87" i="14"/>
  <c r="AE94" i="14"/>
  <c r="Z70" i="14"/>
  <c r="AL85" i="14"/>
  <c r="AM75" i="14"/>
  <c r="AC11" i="14"/>
  <c r="AL98" i="14"/>
  <c r="AB41" i="14"/>
  <c r="AF21" i="14"/>
  <c r="AL56" i="14"/>
  <c r="AE86" i="14"/>
  <c r="AF6" i="14"/>
  <c r="AI29" i="14"/>
  <c r="AH63" i="14"/>
  <c r="AF85" i="14"/>
  <c r="AG117" i="14"/>
  <c r="AA88" i="14"/>
  <c r="Y29" i="14"/>
  <c r="AG83" i="14"/>
  <c r="AB59" i="14"/>
  <c r="AD91" i="14"/>
  <c r="Y89" i="14"/>
  <c r="AA16" i="14"/>
  <c r="AB24" i="14"/>
  <c r="AC42" i="14"/>
  <c r="Z86" i="14"/>
  <c r="AB71" i="14"/>
  <c r="Y77" i="14"/>
  <c r="Z72" i="14"/>
  <c r="AC9" i="14"/>
  <c r="Y81" i="14"/>
  <c r="Y84" i="14"/>
  <c r="Y58" i="14"/>
  <c r="AA63" i="14"/>
  <c r="Z5" i="14"/>
  <c r="Z73" i="14"/>
  <c r="AD54" i="14"/>
  <c r="Y48" i="14"/>
  <c r="Z26" i="14"/>
  <c r="Z10" i="14"/>
  <c r="Y21" i="14"/>
  <c r="AA47" i="14"/>
  <c r="Y43" i="14"/>
  <c r="Z68" i="14"/>
  <c r="Z116" i="14"/>
  <c r="AA15" i="14"/>
  <c r="Z13" i="14"/>
  <c r="Z122" i="14"/>
  <c r="Y93" i="14"/>
  <c r="AM19" i="14"/>
  <c r="Y34" i="14"/>
  <c r="AJ53" i="14"/>
  <c r="Y51" i="14"/>
  <c r="Z31" i="14"/>
  <c r="Z39" i="14"/>
  <c r="Z49" i="14"/>
  <c r="Y124" i="14"/>
  <c r="Z110" i="14"/>
  <c r="AA103" i="14"/>
  <c r="Y125" i="14"/>
  <c r="Z99" i="14"/>
  <c r="Y101" i="14"/>
  <c r="Z112" i="14"/>
  <c r="Z107" i="14"/>
  <c r="Y44" i="14"/>
  <c r="Y114" i="14"/>
  <c r="AA120" i="14"/>
  <c r="AF8" i="14"/>
  <c r="AA113" i="14"/>
  <c r="AB106" i="14"/>
  <c r="AB82" i="14"/>
  <c r="Y118" i="14"/>
  <c r="Y119" i="14"/>
  <c r="AB111" i="14"/>
  <c r="Y123" i="14"/>
  <c r="AH74" i="14"/>
  <c r="AA33" i="14"/>
  <c r="Y40" i="14"/>
  <c r="Z69" i="14"/>
  <c r="AA87" i="14"/>
  <c r="Y102" i="14"/>
  <c r="AM109" i="14"/>
  <c r="AA55" i="14"/>
  <c r="AJ64" i="14"/>
  <c r="Z27" i="14"/>
  <c r="AD35" i="14"/>
  <c r="AJ14" i="14"/>
  <c r="AE70" i="14"/>
  <c r="Z75" i="14"/>
  <c r="AD79" i="14"/>
  <c r="AA50" i="14"/>
  <c r="AA65" i="14"/>
  <c r="AE60" i="14"/>
  <c r="Y36" i="14"/>
  <c r="AC45" i="14"/>
  <c r="Y56" i="14"/>
  <c r="Y98" i="14"/>
  <c r="AA108" i="14"/>
  <c r="Y41" i="14"/>
  <c r="Y66" i="14"/>
  <c r="AA92" i="14"/>
  <c r="Y104" i="14"/>
  <c r="Y95" i="14"/>
  <c r="Z28" i="14"/>
  <c r="Z25" i="14"/>
  <c r="Y46" i="14"/>
  <c r="AB61" i="14"/>
  <c r="AB105" i="14"/>
  <c r="AC3" i="14"/>
  <c r="Z22" i="14"/>
  <c r="Y96" i="14"/>
  <c r="AB17" i="14"/>
  <c r="Y85" i="14"/>
  <c r="AM94" i="14"/>
  <c r="AB18" i="14"/>
  <c r="Y37" i="14"/>
  <c r="Z52" i="14"/>
  <c r="Z57" i="14"/>
  <c r="Z67" i="14"/>
  <c r="H164" i="15"/>
  <c r="I67" i="15"/>
  <c r="I215" i="15"/>
  <c r="H242" i="15"/>
  <c r="H261" i="15"/>
  <c r="AJ73" i="14"/>
  <c r="AF29" i="14"/>
  <c r="I128" i="15"/>
  <c r="H158" i="15"/>
  <c r="I34" i="15"/>
  <c r="H31" i="15"/>
  <c r="H160" i="15"/>
  <c r="H187" i="15"/>
  <c r="H154" i="15"/>
  <c r="AK122" i="14" s="1"/>
  <c r="I130" i="15"/>
  <c r="I124" i="15"/>
  <c r="H195" i="15"/>
  <c r="H193" i="15"/>
  <c r="H166" i="15"/>
  <c r="I263" i="15"/>
  <c r="H180" i="15"/>
  <c r="Z103" i="14"/>
  <c r="H125" i="15"/>
  <c r="H101" i="15"/>
  <c r="H258" i="15"/>
  <c r="AC46" i="14"/>
  <c r="Z84" i="14"/>
  <c r="I244" i="15"/>
  <c r="AD101" i="14"/>
  <c r="I93" i="15"/>
  <c r="I126" i="15"/>
  <c r="H3" i="15"/>
  <c r="AA56" i="14" s="1"/>
  <c r="AC54" i="14"/>
  <c r="AM80" i="14"/>
  <c r="I127" i="15"/>
  <c r="AK39" i="14"/>
  <c r="H99" i="15"/>
  <c r="H123" i="15"/>
  <c r="I19" i="15"/>
  <c r="AC87" i="14"/>
  <c r="AB109" i="14"/>
  <c r="I54" i="15"/>
  <c r="AB62" i="14"/>
  <c r="I191" i="15"/>
  <c r="H91" i="15"/>
  <c r="I58" i="15"/>
  <c r="H223" i="15"/>
  <c r="H122" i="15"/>
  <c r="H232" i="15"/>
  <c r="AG73" i="14"/>
  <c r="H194" i="15"/>
  <c r="H90" i="15"/>
  <c r="H28" i="15"/>
  <c r="I131" i="15"/>
  <c r="H27" i="15"/>
  <c r="AG22" i="14"/>
  <c r="H83" i="15"/>
  <c r="AC20" i="14" s="1"/>
  <c r="H86" i="15"/>
  <c r="H20" i="15"/>
  <c r="H37" i="15"/>
  <c r="AA11" i="14" s="1"/>
  <c r="AB68" i="14"/>
  <c r="AH66" i="14"/>
  <c r="Z118" i="14"/>
  <c r="H22" i="15"/>
  <c r="AD105" i="14" s="1"/>
  <c r="AJ102" i="14"/>
  <c r="AJ77" i="14"/>
  <c r="AJ45" i="14"/>
  <c r="AI38" i="14"/>
  <c r="AM6" i="14"/>
  <c r="AF83" i="14"/>
  <c r="AM59" i="14"/>
  <c r="AD70" i="14"/>
  <c r="AD34" i="14"/>
  <c r="AD71" i="14"/>
  <c r="AH118" i="14"/>
  <c r="Y83" i="14"/>
  <c r="AB112" i="14"/>
  <c r="AG66" i="14"/>
  <c r="AK92" i="14"/>
  <c r="Z11" i="14"/>
  <c r="AJ91" i="14"/>
  <c r="AL84" i="14"/>
  <c r="AB27" i="14"/>
  <c r="AK103" i="14"/>
  <c r="AB86" i="14"/>
  <c r="AL92" i="14"/>
  <c r="AG18" i="14"/>
  <c r="Z65" i="14"/>
  <c r="AJ103" i="14"/>
  <c r="AI91" i="14"/>
  <c r="Z51" i="14"/>
  <c r="AF66" i="14"/>
  <c r="AA112" i="14"/>
  <c r="AK14" i="14"/>
  <c r="Z81" i="14"/>
  <c r="AA27" i="14"/>
  <c r="Z4" i="14"/>
  <c r="AK30" i="14"/>
  <c r="AA5" i="14"/>
  <c r="AF70" i="14"/>
  <c r="AJ34" i="14"/>
  <c r="Z111" i="14"/>
  <c r="AI53" i="14"/>
  <c r="AF28" i="14"/>
  <c r="AM18" i="14"/>
  <c r="AM61" i="14"/>
  <c r="AD117" i="14"/>
  <c r="AD94" i="14"/>
  <c r="AG6" i="14"/>
  <c r="AL118" i="14"/>
  <c r="AE11" i="14"/>
  <c r="AF84" i="14"/>
  <c r="AB66" i="14"/>
  <c r="AF72" i="14"/>
  <c r="AH68" i="14"/>
  <c r="AM32" i="14"/>
  <c r="AH82" i="14"/>
  <c r="AE76" i="14"/>
  <c r="AC83" i="14"/>
  <c r="AM26" i="14"/>
  <c r="AH15" i="14"/>
  <c r="AH70" i="14"/>
  <c r="AI102" i="14"/>
  <c r="AJ110" i="14"/>
  <c r="AF11" i="14"/>
  <c r="AL120" i="14"/>
  <c r="AL125" i="14"/>
  <c r="AK38" i="14"/>
  <c r="AL53" i="14"/>
  <c r="AJ51" i="14"/>
  <c r="AL39" i="14"/>
  <c r="AJ95" i="14"/>
  <c r="AI99" i="14"/>
  <c r="AE82" i="14"/>
  <c r="Y9" i="14"/>
  <c r="AL78" i="14"/>
  <c r="AM40" i="14"/>
  <c r="AG59" i="14"/>
  <c r="AH48" i="14"/>
  <c r="AG10" i="14"/>
  <c r="AH104" i="14"/>
  <c r="AJ31" i="14"/>
  <c r="AM74" i="14"/>
  <c r="AG49" i="14"/>
  <c r="AJ115" i="14"/>
  <c r="AI107" i="14"/>
  <c r="AK22" i="14"/>
  <c r="AF30" i="14"/>
  <c r="AL66" i="14"/>
  <c r="AF63" i="14"/>
  <c r="AH114" i="14"/>
  <c r="AA60" i="14"/>
  <c r="AM83" i="14"/>
  <c r="AM12" i="14"/>
  <c r="AD19" i="14"/>
  <c r="AI47" i="14"/>
  <c r="AC100" i="14"/>
  <c r="AK11" i="14"/>
  <c r="AJ90" i="14"/>
  <c r="AK53" i="14"/>
  <c r="AD68" i="14"/>
  <c r="AF122" i="14"/>
  <c r="AD17" i="14"/>
  <c r="AF5" i="14"/>
  <c r="AG36" i="14"/>
  <c r="AH61" i="14"/>
  <c r="AH123" i="14"/>
  <c r="AC33" i="14"/>
  <c r="AE114" i="14"/>
  <c r="Y2" i="14"/>
  <c r="AH125" i="14"/>
  <c r="AE75" i="14"/>
  <c r="AD85" i="14"/>
  <c r="AG81" i="14"/>
  <c r="AB94" i="14"/>
  <c r="AD15" i="14"/>
  <c r="AB79" i="14"/>
  <c r="AL32" i="14"/>
  <c r="AE58" i="14"/>
  <c r="AD88" i="14"/>
  <c r="AG35" i="14"/>
  <c r="AD23" i="14"/>
  <c r="AG43" i="14"/>
  <c r="AF62" i="14"/>
  <c r="AH87" i="14"/>
  <c r="AD21" i="14"/>
  <c r="AK25" i="14"/>
  <c r="AJ124" i="14"/>
  <c r="AL108" i="14"/>
  <c r="AD52" i="14"/>
  <c r="AJ119" i="14"/>
  <c r="AH37" i="14"/>
  <c r="AE106" i="14"/>
  <c r="AE95" i="14"/>
  <c r="AC16" i="14"/>
  <c r="AM91" i="14"/>
  <c r="AM79" i="14"/>
  <c r="AK41" i="14"/>
  <c r="AM96" i="14"/>
  <c r="AE67" i="14"/>
  <c r="AI21" i="14"/>
  <c r="AE117" i="14"/>
  <c r="AG100" i="14"/>
  <c r="AG44" i="14"/>
  <c r="AA91" i="14"/>
  <c r="I245" i="15"/>
  <c r="H260" i="15"/>
  <c r="AL90" i="14"/>
  <c r="H190" i="15"/>
  <c r="AF78" i="14" s="1"/>
  <c r="H95" i="15"/>
  <c r="I134" i="15"/>
  <c r="H36" i="15"/>
  <c r="I159" i="15"/>
  <c r="AE34" i="14"/>
  <c r="H168" i="15"/>
  <c r="I38" i="15"/>
  <c r="AH41" i="14"/>
  <c r="I165" i="15"/>
  <c r="I100" i="15"/>
  <c r="H138" i="15"/>
  <c r="H6" i="15"/>
  <c r="H32" i="15"/>
  <c r="AB84" i="14" s="1"/>
  <c r="I94" i="15"/>
  <c r="I231" i="15"/>
  <c r="H230" i="15"/>
  <c r="AL67" i="14"/>
  <c r="AK55" i="14"/>
  <c r="H135" i="15"/>
  <c r="AL15" i="14" s="1"/>
  <c r="AI28" i="14"/>
  <c r="H132" i="15"/>
  <c r="AH67" i="14" s="1"/>
  <c r="AE39" i="14"/>
  <c r="I203" i="15"/>
  <c r="I41" i="15"/>
  <c r="I98" i="15"/>
  <c r="I4" i="15"/>
  <c r="H170" i="15"/>
  <c r="AK23" i="14"/>
  <c r="AD61" i="14"/>
  <c r="AD38" i="14"/>
  <c r="AL74" i="14"/>
  <c r="AA66" i="14"/>
  <c r="AE115" i="14"/>
  <c r="AL47" i="14"/>
  <c r="I216" i="15"/>
  <c r="AH38" i="14"/>
  <c r="AE123" i="14"/>
  <c r="H106" i="15"/>
  <c r="I42" i="15"/>
  <c r="AG3" i="14"/>
  <c r="AM106" i="14"/>
  <c r="AF105" i="14"/>
  <c r="AF88" i="14"/>
  <c r="AG93" i="14"/>
  <c r="AH95" i="14"/>
  <c r="Y25" i="14"/>
  <c r="H102" i="15"/>
  <c r="AL27" i="14"/>
  <c r="H33" i="15"/>
  <c r="AL61" i="14"/>
  <c r="H74" i="15"/>
  <c r="H105" i="15"/>
  <c r="AD119" i="14"/>
  <c r="I239" i="15"/>
  <c r="H254" i="15"/>
  <c r="AA24" i="14"/>
  <c r="I255" i="15"/>
  <c r="AE91" i="14"/>
  <c r="AK77" i="14"/>
  <c r="I238" i="15"/>
  <c r="AG114" i="14"/>
  <c r="AD84" i="14"/>
  <c r="H97" i="15"/>
  <c r="AE20" i="14" s="1"/>
  <c r="H228" i="15"/>
  <c r="AK117" i="14" s="1"/>
  <c r="I268" i="15"/>
  <c r="AF38" i="14"/>
  <c r="AB46" i="14"/>
  <c r="AC86" i="14"/>
  <c r="I63" i="15"/>
  <c r="H253" i="15"/>
  <c r="AJ92" i="14"/>
  <c r="AG122" i="14"/>
  <c r="AG82" i="14"/>
  <c r="AG111" i="14"/>
  <c r="AG91" i="14"/>
  <c r="AF32" i="14"/>
  <c r="AL55" i="14"/>
  <c r="AD63" i="14"/>
  <c r="AJ3" i="14"/>
  <c r="AG25" i="14"/>
  <c r="AE118" i="14"/>
  <c r="AL72" i="14"/>
  <c r="Y63" i="14"/>
  <c r="AI94" i="14"/>
  <c r="AK60" i="14"/>
  <c r="AK85" i="14"/>
  <c r="AJ55" i="14"/>
  <c r="AA97" i="14"/>
  <c r="AE21" i="14"/>
  <c r="AA45" i="14"/>
  <c r="AK73" i="14"/>
  <c r="AE65" i="14"/>
  <c r="Z63" i="14"/>
  <c r="AH60" i="14"/>
  <c r="AK31" i="14"/>
  <c r="AI110" i="14"/>
  <c r="AI4" i="14"/>
  <c r="AH29" i="14"/>
  <c r="AE52" i="14"/>
  <c r="AE85" i="14"/>
  <c r="Z91" i="14"/>
  <c r="AI95" i="14"/>
  <c r="AE79" i="14"/>
  <c r="AF117" i="14"/>
  <c r="AG69" i="14"/>
  <c r="AJ116" i="14"/>
  <c r="AC77" i="14"/>
  <c r="AK91" i="14"/>
  <c r="AC72" i="14"/>
  <c r="AM20" i="14"/>
  <c r="AM78" i="14"/>
  <c r="AB12" i="14"/>
  <c r="AJ6" i="14"/>
  <c r="AL28" i="14"/>
  <c r="Y54" i="14"/>
  <c r="AJ39" i="14"/>
  <c r="AB8" i="14"/>
  <c r="AK102" i="14"/>
  <c r="AF25" i="14"/>
  <c r="AG101" i="14"/>
  <c r="AI9" i="14"/>
  <c r="AK19" i="14"/>
  <c r="AI45" i="14"/>
  <c r="AK68" i="14"/>
  <c r="AE10" i="14"/>
  <c r="AG57" i="14"/>
  <c r="AI100" i="14"/>
  <c r="AF99" i="14"/>
  <c r="AI124" i="14"/>
  <c r="AH80" i="14"/>
  <c r="AG29" i="14"/>
  <c r="AI120" i="14"/>
  <c r="AJ125" i="14"/>
  <c r="AI58" i="14"/>
  <c r="AK40" i="14"/>
  <c r="AE96" i="14"/>
  <c r="AH49" i="14"/>
  <c r="AK21" i="14"/>
  <c r="AK43" i="14"/>
  <c r="AH110" i="14"/>
  <c r="Z97" i="14"/>
  <c r="AH72" i="14"/>
  <c r="AG108" i="14"/>
  <c r="AM24" i="14"/>
  <c r="AI89" i="14"/>
  <c r="AE84" i="14"/>
  <c r="AJ81" i="14"/>
  <c r="AI42" i="14"/>
  <c r="AL35" i="14"/>
  <c r="AE38" i="14"/>
  <c r="AI7" i="14"/>
  <c r="AI41" i="14"/>
  <c r="AL26" i="14"/>
  <c r="AH73" i="14"/>
  <c r="AG50" i="14"/>
  <c r="AF22" i="14"/>
  <c r="AH6" i="14"/>
  <c r="AH4" i="14"/>
  <c r="AI27" i="14"/>
  <c r="Z20" i="14"/>
  <c r="AH79" i="14"/>
  <c r="AH59" i="14"/>
  <c r="AI112" i="14"/>
  <c r="AK56" i="14"/>
  <c r="AI36" i="14"/>
  <c r="AI62" i="14"/>
  <c r="AE32" i="14"/>
  <c r="AJ36" i="14"/>
  <c r="AJ62" i="14"/>
  <c r="AI12" i="14"/>
  <c r="AD2" i="14"/>
  <c r="AK89" i="14"/>
  <c r="AK42" i="14"/>
  <c r="AK8" i="14"/>
  <c r="AA37" i="14"/>
  <c r="AK107" i="14"/>
  <c r="AD80" i="14"/>
  <c r="Y121" i="14"/>
  <c r="AF90" i="14"/>
  <c r="AJ88" i="14"/>
  <c r="AM95" i="14"/>
  <c r="AD40" i="14"/>
  <c r="AE93" i="14"/>
  <c r="AE3" i="14"/>
  <c r="AC92" i="14"/>
  <c r="AD120" i="14"/>
  <c r="AL54" i="14"/>
  <c r="AM82" i="14"/>
  <c r="AK34" i="14"/>
  <c r="AG17" i="14"/>
  <c r="AI74" i="14"/>
  <c r="AK51" i="14"/>
  <c r="AF55" i="14"/>
  <c r="AF23" i="14"/>
  <c r="AB87" i="14"/>
  <c r="AJ72" i="14"/>
  <c r="AI103" i="14"/>
  <c r="AA78" i="14"/>
  <c r="AH96" i="14"/>
  <c r="AB119" i="14"/>
  <c r="AF68" i="14"/>
  <c r="AJ46" i="14"/>
  <c r="AI49" i="14"/>
  <c r="AF69" i="14"/>
  <c r="AG24" i="14"/>
  <c r="AH85" i="14"/>
  <c r="AJ47" i="14"/>
  <c r="AL43" i="14"/>
  <c r="AC108" i="14"/>
  <c r="AF109" i="14"/>
  <c r="AE30" i="14"/>
  <c r="AJ35" i="14"/>
  <c r="AL110" i="14"/>
  <c r="AE105" i="14"/>
  <c r="AI106" i="14"/>
  <c r="AJ27" i="14"/>
  <c r="AI61" i="14"/>
  <c r="AF123" i="14"/>
  <c r="AD86" i="14"/>
  <c r="AK15" i="14"/>
  <c r="AJ112" i="14"/>
  <c r="AG45" i="14"/>
  <c r="AA125" i="14"/>
  <c r="AJ9" i="14"/>
  <c r="AJ122" i="14"/>
  <c r="AE56" i="14"/>
  <c r="AE25" i="14"/>
  <c r="AI73" i="14"/>
  <c r="AH50" i="14"/>
  <c r="AK16" i="14"/>
  <c r="AJ94" i="14"/>
  <c r="AI44" i="14"/>
  <c r="AI98" i="14"/>
  <c r="AL57" i="14"/>
  <c r="AA31" i="14"/>
  <c r="AH33" i="14"/>
  <c r="AF59" i="14"/>
  <c r="AA99" i="14"/>
  <c r="Z124" i="14"/>
  <c r="AK115" i="14"/>
  <c r="AJ70" i="14"/>
  <c r="AI14" i="14"/>
  <c r="AI5" i="14"/>
  <c r="AG76" i="14"/>
  <c r="AD65" i="14"/>
  <c r="AK13" i="14"/>
  <c r="AB64" i="14"/>
  <c r="AD6" i="14"/>
  <c r="AE113" i="14"/>
  <c r="AF116" i="14"/>
  <c r="AI109" i="14"/>
  <c r="AL99" i="14"/>
  <c r="AB122" i="14"/>
  <c r="AB34" i="14"/>
  <c r="AJ65" i="14"/>
  <c r="AA106" i="14"/>
  <c r="AC44" i="14"/>
  <c r="AA12" i="14"/>
  <c r="AG116" i="14"/>
  <c r="AL94" i="14"/>
  <c r="Z8" i="14"/>
  <c r="AI111" i="14"/>
  <c r="AC66" i="14"/>
  <c r="AG80" i="14"/>
  <c r="AB43" i="14"/>
  <c r="AJ57" i="14"/>
  <c r="Z32" i="14"/>
  <c r="AH121" i="14"/>
  <c r="AC90" i="14"/>
  <c r="AK108" i="14"/>
  <c r="AC69" i="14"/>
  <c r="AC6" i="14"/>
  <c r="AD46" i="14"/>
  <c r="AC7" i="14"/>
  <c r="AA71" i="14"/>
  <c r="AA61" i="14"/>
  <c r="AB13" i="14"/>
  <c r="AC30" i="14"/>
  <c r="AD11" i="14"/>
  <c r="AA38" i="14"/>
  <c r="AL81" i="14"/>
  <c r="AB67" i="14"/>
  <c r="AH83" i="14"/>
  <c r="AD110" i="14"/>
  <c r="AF26" i="14"/>
  <c r="AA82" i="14"/>
  <c r="Y59" i="14"/>
  <c r="AD112" i="14"/>
  <c r="AD3" i="14"/>
  <c r="AB98" i="14"/>
  <c r="AG79" i="14"/>
  <c r="AF16" i="14"/>
  <c r="AF47" i="14"/>
  <c r="AC28" i="14"/>
  <c r="AA105" i="14"/>
  <c r="AB114" i="14"/>
  <c r="AB103" i="14"/>
  <c r="AL64" i="14"/>
  <c r="AC39" i="14"/>
  <c r="AM50" i="14"/>
  <c r="AD27" i="14"/>
  <c r="AC40" i="14"/>
  <c r="AA101" i="14"/>
  <c r="AM76" i="14"/>
  <c r="AK9" i="14"/>
  <c r="AM100" i="14"/>
  <c r="AK88" i="14"/>
  <c r="AK123" i="14"/>
  <c r="AH91" i="14"/>
  <c r="AM14" i="14"/>
  <c r="AB2" i="14"/>
  <c r="AJ37" i="14"/>
  <c r="AC94" i="14"/>
  <c r="AM58" i="14"/>
  <c r="AL93" i="14"/>
  <c r="AG19" i="14"/>
  <c r="AK5" i="14"/>
  <c r="AK44" i="14"/>
  <c r="AL105" i="14"/>
  <c r="AE119" i="14"/>
  <c r="H262" i="15"/>
  <c r="I256" i="15"/>
  <c r="AH43" i="14"/>
  <c r="AD97" i="14"/>
  <c r="Y90" i="14"/>
  <c r="I88" i="15"/>
  <c r="H14" i="15"/>
  <c r="AJ84" i="14" s="1"/>
  <c r="H17" i="15"/>
  <c r="H120" i="15"/>
  <c r="AK36" i="14"/>
  <c r="I82" i="15"/>
  <c r="AO7" i="14" s="1"/>
  <c r="I243" i="15"/>
  <c r="AJ54" i="14"/>
  <c r="I152" i="15"/>
  <c r="H185" i="15"/>
  <c r="I85" i="15"/>
  <c r="I24" i="15"/>
  <c r="AO118" i="14" s="1"/>
  <c r="AF43" i="14"/>
  <c r="H266" i="15"/>
  <c r="AC12" i="14"/>
  <c r="AI108" i="14"/>
  <c r="AA23" i="14"/>
  <c r="AM15" i="14"/>
  <c r="I84" i="15"/>
  <c r="AB51" i="14"/>
  <c r="AL122" i="14"/>
  <c r="H113" i="15"/>
  <c r="I119" i="15"/>
  <c r="H220" i="15"/>
  <c r="H252" i="15"/>
  <c r="I264" i="15"/>
  <c r="AM97" i="14"/>
  <c r="I148" i="15"/>
  <c r="I182" i="15"/>
  <c r="AO60" i="14" s="1"/>
  <c r="H18" i="15"/>
  <c r="H114" i="15"/>
  <c r="H226" i="15"/>
  <c r="AK20" i="14"/>
  <c r="H186" i="15"/>
  <c r="H181" i="15"/>
  <c r="AM29" i="14"/>
  <c r="H80" i="15"/>
  <c r="Z14" i="14"/>
  <c r="AA6" i="14"/>
  <c r="AM115" i="14"/>
  <c r="AK74" i="14"/>
  <c r="I179" i="15"/>
  <c r="I121" i="15"/>
  <c r="AO48" i="14" s="1"/>
  <c r="AG54" i="14"/>
  <c r="H115" i="15"/>
  <c r="Y111" i="14"/>
  <c r="H53" i="15"/>
  <c r="AG51" i="14" s="1"/>
  <c r="I259" i="15"/>
  <c r="AI70" i="14"/>
  <c r="H26" i="15"/>
  <c r="I221" i="15"/>
  <c r="I237" i="15"/>
  <c r="Z62" i="14"/>
  <c r="AF61" i="14"/>
  <c r="H265" i="15"/>
  <c r="AD42" i="14"/>
  <c r="AK24" i="14"/>
  <c r="AG118" i="14"/>
  <c r="I57" i="15"/>
  <c r="H52" i="15"/>
  <c r="I236" i="15"/>
  <c r="AE100" i="14"/>
  <c r="AE49" i="14"/>
  <c r="I218" i="15"/>
  <c r="H251" i="15"/>
  <c r="AJ113" i="14"/>
  <c r="AM17" i="14"/>
  <c r="I116" i="15"/>
  <c r="H55" i="15"/>
  <c r="H118" i="15"/>
  <c r="AL124" i="14"/>
  <c r="H267" i="15"/>
  <c r="I117" i="15"/>
  <c r="I112" i="15"/>
  <c r="AO44" i="14" s="1"/>
  <c r="H51" i="15"/>
  <c r="H48" i="15"/>
  <c r="I49" i="15"/>
  <c r="AH26" i="14"/>
  <c r="AB81" i="14"/>
  <c r="E21" i="8"/>
  <c r="E29" i="8"/>
  <c r="J29" i="8" s="1"/>
  <c r="E25" i="8"/>
  <c r="G25" i="8" s="1"/>
  <c r="E27" i="8"/>
  <c r="G27" i="8" s="1"/>
  <c r="E28" i="8"/>
  <c r="E24" i="8"/>
  <c r="J24" i="8" s="1"/>
  <c r="AU3" i="14"/>
  <c r="AU4" i="14" s="1"/>
  <c r="AU5" i="14" s="1"/>
  <c r="AU6" i="14" s="1"/>
  <c r="AU7" i="14" s="1"/>
  <c r="AU8" i="14" s="1"/>
  <c r="AU9" i="14" s="1"/>
  <c r="AU10" i="14" s="1"/>
  <c r="AU11" i="14" s="1"/>
  <c r="AU12" i="14" s="1"/>
  <c r="AU13" i="14" s="1"/>
  <c r="AU14" i="14" s="1"/>
  <c r="AU15" i="14" s="1"/>
  <c r="AU16" i="14" s="1"/>
  <c r="AU17" i="14" s="1"/>
  <c r="AU18" i="14" s="1"/>
  <c r="AU19" i="14" s="1"/>
  <c r="AU20" i="14" s="1"/>
  <c r="AU21" i="14" s="1"/>
  <c r="AU22" i="14" s="1"/>
  <c r="AU23" i="14" s="1"/>
  <c r="AU24" i="14" s="1"/>
  <c r="AU25" i="14" s="1"/>
  <c r="AU26" i="14" s="1"/>
  <c r="AU27" i="14" s="1"/>
  <c r="AU28" i="14" s="1"/>
  <c r="AU29" i="14" s="1"/>
  <c r="AU30" i="14" s="1"/>
  <c r="AU31" i="14" s="1"/>
  <c r="AU32" i="14" s="1"/>
  <c r="AU33" i="14" s="1"/>
  <c r="AU34" i="14" s="1"/>
  <c r="AU35" i="14" s="1"/>
  <c r="AU36" i="14" s="1"/>
  <c r="AU37" i="14" s="1"/>
  <c r="AU38" i="14" s="1"/>
  <c r="AU39" i="14" s="1"/>
  <c r="AU40" i="14" s="1"/>
  <c r="AU41" i="14" s="1"/>
  <c r="AU42" i="14" s="1"/>
  <c r="AU43" i="14" s="1"/>
  <c r="AU44" i="14" s="1"/>
  <c r="AU45" i="14" s="1"/>
  <c r="AU46" i="14" s="1"/>
  <c r="AU47" i="14" s="1"/>
  <c r="AU48" i="14" s="1"/>
  <c r="AU49" i="14" s="1"/>
  <c r="AU50" i="14" s="1"/>
  <c r="AU51" i="14" s="1"/>
  <c r="AU52" i="14" s="1"/>
  <c r="AU53" i="14" s="1"/>
  <c r="AU54" i="14" s="1"/>
  <c r="AU55" i="14" s="1"/>
  <c r="AU56" i="14" s="1"/>
  <c r="AU57" i="14" s="1"/>
  <c r="AU58" i="14" s="1"/>
  <c r="AU59" i="14" s="1"/>
  <c r="AU60" i="14" s="1"/>
  <c r="AU61" i="14" s="1"/>
  <c r="AU62" i="14" s="1"/>
  <c r="AU63" i="14" s="1"/>
  <c r="AU64" i="14" s="1"/>
  <c r="AU65" i="14" s="1"/>
  <c r="AU66" i="14" s="1"/>
  <c r="AU67" i="14" s="1"/>
  <c r="AU68" i="14" s="1"/>
  <c r="AU69" i="14" s="1"/>
  <c r="AU70" i="14" s="1"/>
  <c r="AU71" i="14" s="1"/>
  <c r="AU72" i="14" s="1"/>
  <c r="AU73" i="14" s="1"/>
  <c r="AU74" i="14" s="1"/>
  <c r="AU75" i="14" s="1"/>
  <c r="AU76" i="14" s="1"/>
  <c r="AU77" i="14" s="1"/>
  <c r="AU78" i="14" s="1"/>
  <c r="AU79" i="14" s="1"/>
  <c r="AU80" i="14" s="1"/>
  <c r="AU81" i="14" s="1"/>
  <c r="AU82" i="14" s="1"/>
  <c r="AU83" i="14" s="1"/>
  <c r="AU84" i="14" s="1"/>
  <c r="AU85" i="14" s="1"/>
  <c r="AU86" i="14" s="1"/>
  <c r="AU87" i="14" s="1"/>
  <c r="AU88" i="14" s="1"/>
  <c r="AU89" i="14" s="1"/>
  <c r="AU90" i="14" s="1"/>
  <c r="AU91" i="14" s="1"/>
  <c r="AU92" i="14" s="1"/>
  <c r="AU93" i="14" s="1"/>
  <c r="AU94" i="14" s="1"/>
  <c r="AU95" i="14" s="1"/>
  <c r="AU96" i="14" s="1"/>
  <c r="AU97" i="14" s="1"/>
  <c r="AU98" i="14" s="1"/>
  <c r="AU99" i="14" s="1"/>
  <c r="AU100" i="14" s="1"/>
  <c r="AU101" i="14" s="1"/>
  <c r="AU102" i="14" s="1"/>
  <c r="AU103" i="14" s="1"/>
  <c r="AU104" i="14" s="1"/>
  <c r="AU105" i="14" s="1"/>
  <c r="AU106" i="14" s="1"/>
  <c r="AU107" i="14" s="1"/>
  <c r="AU108" i="14" s="1"/>
  <c r="AU109" i="14" s="1"/>
  <c r="AU110" i="14" s="1"/>
  <c r="AU111" i="14" s="1"/>
  <c r="AU112" i="14" s="1"/>
  <c r="AU113" i="14" s="1"/>
  <c r="AU114" i="14" s="1"/>
  <c r="AU115" i="14" s="1"/>
  <c r="AU116" i="14" s="1"/>
  <c r="AU117" i="14" s="1"/>
  <c r="AU118" i="14" s="1"/>
  <c r="AU119" i="14" s="1"/>
  <c r="AU120" i="14" s="1"/>
  <c r="AU121" i="14" s="1"/>
  <c r="AU122" i="14" s="1"/>
  <c r="AU123" i="14" s="1"/>
  <c r="AU124" i="14" s="1"/>
  <c r="AU125" i="14" s="1"/>
  <c r="E30" i="8"/>
  <c r="I30" i="8" s="1"/>
  <c r="E19" i="8"/>
  <c r="E36" i="8"/>
  <c r="J36" i="8" s="1"/>
  <c r="E34" i="8"/>
  <c r="I34" i="8" s="1"/>
  <c r="E31" i="8"/>
  <c r="J31" i="8" s="1"/>
  <c r="E37" i="8"/>
  <c r="E32" i="8"/>
  <c r="I32" i="8" s="1"/>
  <c r="E26" i="8"/>
  <c r="J26" i="8" s="1"/>
  <c r="E35" i="8"/>
  <c r="I35" i="8" s="1"/>
  <c r="E38" i="8"/>
  <c r="G38" i="8" s="1"/>
  <c r="E33" i="8"/>
  <c r="G33" i="8" s="1"/>
  <c r="AY127" i="14"/>
  <c r="I222" i="15"/>
  <c r="J222" i="15"/>
  <c r="H222" i="15"/>
  <c r="AG47" i="14" l="1"/>
  <c r="AB117" i="14"/>
  <c r="AK26" i="14"/>
  <c r="AL23" i="14"/>
  <c r="AO66" i="14"/>
  <c r="AK63" i="14"/>
  <c r="AD118" i="14"/>
  <c r="AJ2" i="14"/>
  <c r="AI101" i="14"/>
  <c r="AL76" i="14"/>
  <c r="AL29" i="14"/>
  <c r="AI33" i="14"/>
  <c r="AJ10" i="14"/>
  <c r="AL103" i="14"/>
  <c r="AO71" i="14"/>
  <c r="AM120" i="14"/>
  <c r="Z40" i="14"/>
  <c r="AF3" i="14"/>
  <c r="Z53" i="14"/>
  <c r="AE46" i="14"/>
  <c r="AM21" i="14"/>
  <c r="AM65" i="14"/>
  <c r="AK3" i="14"/>
  <c r="AK96" i="14"/>
  <c r="AI8" i="14"/>
  <c r="AM57" i="14"/>
  <c r="Y10" i="14"/>
  <c r="AI86" i="14"/>
  <c r="AJ11" i="14"/>
  <c r="AB85" i="14"/>
  <c r="AO114" i="14"/>
  <c r="J37" i="8"/>
  <c r="AL49" i="14"/>
  <c r="AG102" i="14"/>
  <c r="AE121" i="14"/>
  <c r="AM90" i="14"/>
  <c r="AK50" i="14"/>
  <c r="AO104" i="14"/>
  <c r="AO67" i="14"/>
  <c r="AC91" i="14"/>
  <c r="AC102" i="14"/>
  <c r="AD76" i="14"/>
  <c r="AD93" i="14"/>
  <c r="AD67" i="14"/>
  <c r="AG86" i="14"/>
  <c r="AK124" i="14"/>
  <c r="AG77" i="14"/>
  <c r="AC68" i="14"/>
  <c r="AE72" i="14"/>
  <c r="AG92" i="14"/>
  <c r="AA2" i="14"/>
  <c r="AG87" i="14"/>
  <c r="AG107" i="14"/>
  <c r="AG125" i="14"/>
  <c r="AE29" i="14"/>
  <c r="AG99" i="14"/>
  <c r="AG95" i="14"/>
  <c r="AG13" i="14"/>
  <c r="AJ30" i="14"/>
  <c r="AK7" i="14"/>
  <c r="AL31" i="14"/>
  <c r="AF98" i="14"/>
  <c r="AB25" i="14"/>
  <c r="AE33" i="14"/>
  <c r="AK18" i="14"/>
  <c r="AC97" i="14"/>
  <c r="AM36" i="14"/>
  <c r="AF37" i="14"/>
  <c r="AE24" i="14"/>
  <c r="AC104" i="14"/>
  <c r="AI26" i="14"/>
  <c r="AE19" i="14"/>
  <c r="AE14" i="14"/>
  <c r="AE4" i="14"/>
  <c r="AH20" i="14"/>
  <c r="AJ123" i="14"/>
  <c r="AF48" i="14"/>
  <c r="AF73" i="14"/>
  <c r="AB10" i="14"/>
  <c r="AG75" i="14"/>
  <c r="AE109" i="14"/>
  <c r="AG34" i="14"/>
  <c r="AC121" i="14"/>
  <c r="AD8" i="14"/>
  <c r="AG58" i="14"/>
  <c r="AO18" i="14"/>
  <c r="AO77" i="14"/>
  <c r="AO75" i="14"/>
  <c r="AO53" i="14"/>
  <c r="AD45" i="14"/>
  <c r="AK6" i="14"/>
  <c r="AF19" i="14"/>
  <c r="AH105" i="14"/>
  <c r="AF18" i="14"/>
  <c r="AH53" i="14"/>
  <c r="AJ15" i="14"/>
  <c r="AI72" i="14"/>
  <c r="AM113" i="14"/>
  <c r="AI122" i="14"/>
  <c r="AF10" i="14"/>
  <c r="AM28" i="14"/>
  <c r="AI16" i="14"/>
  <c r="AG14" i="14"/>
  <c r="AG106" i="14"/>
  <c r="AM37" i="14"/>
  <c r="AO85" i="14"/>
  <c r="AK121" i="14"/>
  <c r="AL38" i="14"/>
  <c r="AD124" i="14"/>
  <c r="AD59" i="14"/>
  <c r="AK101" i="14"/>
  <c r="AH22" i="14"/>
  <c r="AL106" i="14"/>
  <c r="AD32" i="14"/>
  <c r="AK75" i="14"/>
  <c r="AM5" i="14"/>
  <c r="AI30" i="14"/>
  <c r="AE16" i="14"/>
  <c r="AI104" i="14"/>
  <c r="AH108" i="14"/>
  <c r="AL112" i="14"/>
  <c r="AO82" i="14"/>
  <c r="AL36" i="14"/>
  <c r="AH76" i="14"/>
  <c r="AE63" i="14"/>
  <c r="AG21" i="14"/>
  <c r="AJ17" i="14"/>
  <c r="AE41" i="14"/>
  <c r="AM25" i="14"/>
  <c r="AM68" i="14"/>
  <c r="AM56" i="14"/>
  <c r="AE42" i="14"/>
  <c r="AL69" i="14"/>
  <c r="AH23" i="14"/>
  <c r="AI31" i="14"/>
  <c r="AK72" i="14"/>
  <c r="AA54" i="14"/>
  <c r="AG96" i="14"/>
  <c r="AL5" i="14"/>
  <c r="AG121" i="14"/>
  <c r="AI78" i="14"/>
  <c r="AI57" i="14"/>
  <c r="AJ80" i="14"/>
  <c r="AD74" i="14"/>
  <c r="AA39" i="14"/>
  <c r="AB75" i="14"/>
  <c r="AE12" i="14"/>
  <c r="AA40" i="14"/>
  <c r="AB69" i="14"/>
  <c r="AB49" i="14"/>
  <c r="AE68" i="14"/>
  <c r="Z77" i="14"/>
  <c r="AB50" i="14"/>
  <c r="AD24" i="14"/>
  <c r="AA81" i="14"/>
  <c r="AJ105" i="14"/>
  <c r="AL119" i="14"/>
  <c r="AF115" i="14"/>
  <c r="AM92" i="14"/>
  <c r="AH35" i="14"/>
  <c r="AB113" i="14"/>
  <c r="AH36" i="14"/>
  <c r="Z46" i="14"/>
  <c r="AC78" i="14"/>
  <c r="AD125" i="14"/>
  <c r="AK112" i="14"/>
  <c r="AF31" i="14"/>
  <c r="AA46" i="14"/>
  <c r="AF96" i="14"/>
  <c r="AF120" i="14"/>
  <c r="AI88" i="14"/>
  <c r="AC47" i="14"/>
  <c r="AF2" i="14"/>
  <c r="AM42" i="14"/>
  <c r="AJ58" i="14"/>
  <c r="AB3" i="14"/>
  <c r="AM41" i="14"/>
  <c r="Y91" i="14"/>
  <c r="AK27" i="14"/>
  <c r="AB60" i="14"/>
  <c r="AJ108" i="14"/>
  <c r="AE28" i="14"/>
  <c r="AH117" i="14"/>
  <c r="Y6" i="14"/>
  <c r="AG53" i="14"/>
  <c r="AJ107" i="14"/>
  <c r="AJ29" i="14"/>
  <c r="AL8" i="14"/>
  <c r="AI24" i="14"/>
  <c r="AI10" i="14"/>
  <c r="AC79" i="14"/>
  <c r="AM63" i="14"/>
  <c r="AJ13" i="14"/>
  <c r="AJ75" i="14"/>
  <c r="AC80" i="14"/>
  <c r="AJ89" i="14"/>
  <c r="AL21" i="14"/>
  <c r="AI119" i="14"/>
  <c r="AI115" i="14"/>
  <c r="Z56" i="14"/>
  <c r="AI114" i="14"/>
  <c r="AM38" i="14"/>
  <c r="AM105" i="14"/>
  <c r="AK114" i="14"/>
  <c r="AM64" i="14"/>
  <c r="AO103" i="14"/>
  <c r="AI83" i="14"/>
  <c r="AB76" i="14"/>
  <c r="AF118" i="14"/>
  <c r="AF79" i="14"/>
  <c r="AO111" i="14"/>
  <c r="Z117" i="14"/>
  <c r="AB11" i="14"/>
  <c r="AG11" i="14"/>
  <c r="AM110" i="14"/>
  <c r="AH115" i="14"/>
  <c r="AM85" i="14"/>
  <c r="AJ76" i="14"/>
  <c r="AC2" i="14"/>
  <c r="AF124" i="14"/>
  <c r="AB15" i="14"/>
  <c r="AG68" i="14"/>
  <c r="AG30" i="14"/>
  <c r="AM114" i="14"/>
  <c r="AC60" i="14"/>
  <c r="AH94" i="14"/>
  <c r="AB118" i="14"/>
  <c r="AG65" i="14"/>
  <c r="AJ109" i="14"/>
  <c r="AK90" i="14"/>
  <c r="AC26" i="14"/>
  <c r="AI19" i="14"/>
  <c r="AJ117" i="14"/>
  <c r="AL7" i="14"/>
  <c r="AD53" i="14"/>
  <c r="AK29" i="14"/>
  <c r="AG8" i="14"/>
  <c r="AK70" i="14"/>
  <c r="AO11" i="14"/>
  <c r="AL16" i="14"/>
  <c r="AJ5" i="14"/>
  <c r="AJ106" i="14"/>
  <c r="AC53" i="14"/>
  <c r="AL37" i="14"/>
  <c r="AH18" i="14"/>
  <c r="AM48" i="14"/>
  <c r="AM2" i="14"/>
  <c r="AK4" i="14"/>
  <c r="AL22" i="14"/>
  <c r="AM84" i="14"/>
  <c r="AB65" i="14"/>
  <c r="AA84" i="14"/>
  <c r="Z42" i="14"/>
  <c r="AK119" i="14"/>
  <c r="AA18" i="14"/>
  <c r="AF20" i="14"/>
  <c r="AC57" i="14"/>
  <c r="AC62" i="14"/>
  <c r="AC67" i="14"/>
  <c r="AL71" i="14"/>
  <c r="Z29" i="14"/>
  <c r="AC13" i="14"/>
  <c r="AI90" i="14"/>
  <c r="AC98" i="14"/>
  <c r="AD37" i="14"/>
  <c r="AK52" i="14"/>
  <c r="Y72" i="14"/>
  <c r="AC89" i="14"/>
  <c r="Z23" i="14"/>
  <c r="AD25" i="14"/>
  <c r="AD33" i="14"/>
  <c r="AB93" i="14"/>
  <c r="AE102" i="14"/>
  <c r="AD77" i="14"/>
  <c r="Z48" i="14"/>
  <c r="AC115" i="14"/>
  <c r="AA100" i="14"/>
  <c r="AI63" i="14"/>
  <c r="AI125" i="14"/>
  <c r="AH113" i="14"/>
  <c r="AB123" i="14"/>
  <c r="AM87" i="14"/>
  <c r="AE9" i="14"/>
  <c r="Z34" i="14"/>
  <c r="AG38" i="14"/>
  <c r="AC43" i="14"/>
  <c r="AA26" i="14"/>
  <c r="AD122" i="14"/>
  <c r="AD30" i="14"/>
  <c r="Y7" i="14"/>
  <c r="AF101" i="14"/>
  <c r="AB74" i="14"/>
  <c r="AB54" i="14"/>
  <c r="AA19" i="14"/>
  <c r="AE103" i="14"/>
  <c r="AD5" i="14"/>
  <c r="AD39" i="14"/>
  <c r="AE59" i="14"/>
  <c r="AA104" i="14"/>
  <c r="AL91" i="14"/>
  <c r="AD49" i="14"/>
  <c r="AC17" i="14"/>
  <c r="AB73" i="14"/>
  <c r="AH64" i="14"/>
  <c r="AE110" i="14"/>
  <c r="AA121" i="14"/>
  <c r="AA116" i="14"/>
  <c r="AC95" i="14"/>
  <c r="AL10" i="14"/>
  <c r="AJ97" i="14"/>
  <c r="AE112" i="14"/>
  <c r="AA79" i="14"/>
  <c r="AB55" i="14"/>
  <c r="AD66" i="14"/>
  <c r="AC114" i="14"/>
  <c r="AC31" i="14"/>
  <c r="AF35" i="14"/>
  <c r="AF40" i="14"/>
  <c r="AD69" i="14"/>
  <c r="AE27" i="14"/>
  <c r="AD60" i="14"/>
  <c r="AC88" i="14"/>
  <c r="AA109" i="14"/>
  <c r="AD81" i="14"/>
  <c r="AD50" i="14"/>
  <c r="AB107" i="14"/>
  <c r="AA80" i="14"/>
  <c r="AC106" i="14"/>
  <c r="Z41" i="14"/>
  <c r="AF12" i="14"/>
  <c r="AJ8" i="14"/>
  <c r="AD82" i="14"/>
  <c r="AA32" i="14"/>
  <c r="AF36" i="14"/>
  <c r="AC51" i="14"/>
  <c r="AJ56" i="14"/>
  <c r="AA85" i="14"/>
  <c r="AB16" i="14"/>
  <c r="AC76" i="14"/>
  <c r="AD28" i="14"/>
  <c r="AE61" i="14"/>
  <c r="AC99" i="14"/>
  <c r="AB58" i="14"/>
  <c r="AE124" i="14"/>
  <c r="AA96" i="14"/>
  <c r="AB22" i="14"/>
  <c r="AC59" i="14"/>
  <c r="AG41" i="14"/>
  <c r="Y76" i="14"/>
  <c r="AA52" i="14"/>
  <c r="AA62" i="14"/>
  <c r="AL13" i="14"/>
  <c r="AB33" i="14"/>
  <c r="AB9" i="14"/>
  <c r="AG42" i="14"/>
  <c r="AM67" i="14"/>
  <c r="AD12" i="14"/>
  <c r="AA73" i="14"/>
  <c r="Z19" i="14"/>
  <c r="AA30" i="14"/>
  <c r="Z101" i="14"/>
  <c r="AD121" i="14"/>
  <c r="AA49" i="14"/>
  <c r="AB120" i="14"/>
  <c r="AA17" i="14"/>
  <c r="AA111" i="14"/>
  <c r="AA7" i="14"/>
  <c r="Y50" i="14"/>
  <c r="Z95" i="14"/>
  <c r="Z6" i="14"/>
  <c r="Z88" i="14"/>
  <c r="AA75" i="14"/>
  <c r="AL115" i="14"/>
  <c r="AM99" i="14"/>
  <c r="AC82" i="14"/>
  <c r="AA110" i="14"/>
  <c r="AG109" i="14"/>
  <c r="AA36" i="14"/>
  <c r="AI116" i="14"/>
  <c r="AB28" i="14"/>
  <c r="AC61" i="14"/>
  <c r="AH92" i="14"/>
  <c r="AC24" i="14"/>
  <c r="AC71" i="14"/>
  <c r="Z89" i="14"/>
  <c r="AB23" i="14"/>
  <c r="AH3" i="14"/>
  <c r="AI35" i="14"/>
  <c r="AM98" i="14"/>
  <c r="AC18" i="14"/>
  <c r="AD95" i="14"/>
  <c r="AG28" i="14"/>
  <c r="AH71" i="14"/>
  <c r="AD13" i="14"/>
  <c r="AD106" i="14"/>
  <c r="AC23" i="14"/>
  <c r="AH47" i="14"/>
  <c r="AI97" i="14"/>
  <c r="AB124" i="14"/>
  <c r="AE62" i="14"/>
  <c r="AE43" i="14"/>
  <c r="AA74" i="14"/>
  <c r="AE66" i="14"/>
  <c r="AE81" i="14"/>
  <c r="AM69" i="14"/>
  <c r="AC14" i="14"/>
  <c r="AL83" i="14"/>
  <c r="AM52" i="14"/>
  <c r="AG70" i="14"/>
  <c r="AM121" i="14"/>
  <c r="AJ87" i="14"/>
  <c r="AC85" i="14"/>
  <c r="AC109" i="14"/>
  <c r="AD107" i="14"/>
  <c r="AE15" i="14"/>
  <c r="AD26" i="14"/>
  <c r="AL63" i="14"/>
  <c r="Y92" i="14"/>
  <c r="AG97" i="14"/>
  <c r="AJ38" i="14"/>
  <c r="AG63" i="14"/>
  <c r="AD14" i="14"/>
  <c r="AK83" i="14"/>
  <c r="AG16" i="14"/>
  <c r="AJ79" i="14"/>
  <c r="AL60" i="14"/>
  <c r="AO35" i="14"/>
  <c r="AO83" i="14"/>
  <c r="AK110" i="14"/>
  <c r="AI77" i="14"/>
  <c r="Z54" i="14"/>
  <c r="AF121" i="14"/>
  <c r="AK58" i="14"/>
  <c r="AH24" i="14"/>
  <c r="AG113" i="14"/>
  <c r="AB80" i="14"/>
  <c r="AF34" i="14"/>
  <c r="AL104" i="14"/>
  <c r="Y38" i="14"/>
  <c r="AI13" i="14"/>
  <c r="AJ118" i="14"/>
  <c r="AE8" i="14"/>
  <c r="AE45" i="14"/>
  <c r="AJ23" i="14"/>
  <c r="AE97" i="14"/>
  <c r="AL19" i="14"/>
  <c r="AF49" i="14"/>
  <c r="AF14" i="14"/>
  <c r="AD18" i="14"/>
  <c r="AF74" i="14"/>
  <c r="AG64" i="14"/>
  <c r="AC116" i="14"/>
  <c r="AC25" i="14"/>
  <c r="AF103" i="14"/>
  <c r="Z87" i="14"/>
  <c r="AH122" i="14"/>
  <c r="AH28" i="14"/>
  <c r="Z35" i="14"/>
  <c r="AH107" i="14"/>
  <c r="AD57" i="14"/>
  <c r="AA20" i="14"/>
  <c r="AC123" i="14"/>
  <c r="AI51" i="14"/>
  <c r="AK82" i="14"/>
  <c r="AM86" i="14"/>
  <c r="AI46" i="14"/>
  <c r="AC124" i="14"/>
  <c r="AE22" i="14"/>
  <c r="AH62" i="14"/>
  <c r="AA90" i="14"/>
  <c r="AI15" i="14"/>
  <c r="AH30" i="14"/>
  <c r="AA29" i="14"/>
  <c r="AF50" i="14"/>
  <c r="AI65" i="14"/>
  <c r="AD102" i="14"/>
  <c r="AF125" i="14"/>
  <c r="AC55" i="14"/>
  <c r="AI113" i="14"/>
  <c r="AH32" i="14"/>
  <c r="Z36" i="14"/>
  <c r="AK111" i="14"/>
  <c r="AD10" i="14"/>
  <c r="Y110" i="14"/>
  <c r="AH112" i="14"/>
  <c r="AM39" i="14"/>
  <c r="Y47" i="14"/>
  <c r="AH89" i="14"/>
  <c r="AE6" i="14"/>
  <c r="AE69" i="14"/>
  <c r="AL3" i="14"/>
  <c r="AH5" i="14"/>
  <c r="AF106" i="14"/>
  <c r="AH77" i="14"/>
  <c r="AH98" i="14"/>
  <c r="AH12" i="14"/>
  <c r="AG26" i="14"/>
  <c r="AI75" i="14"/>
  <c r="AF42" i="14"/>
  <c r="AG72" i="14"/>
  <c r="AD99" i="14"/>
  <c r="AJ43" i="14"/>
  <c r="AN43" i="14" s="1"/>
  <c r="AR43" i="14" s="1"/>
  <c r="AJ24" i="14"/>
  <c r="Z94" i="14"/>
  <c r="AE17" i="14"/>
  <c r="AA48" i="14"/>
  <c r="AG120" i="14"/>
  <c r="AH9" i="14"/>
  <c r="AG33" i="14"/>
  <c r="AH109" i="14"/>
  <c r="AI105" i="14"/>
  <c r="AJ59" i="14"/>
  <c r="AM66" i="14"/>
  <c r="AH16" i="14"/>
  <c r="Z96" i="14"/>
  <c r="AD56" i="14"/>
  <c r="AK79" i="14"/>
  <c r="AA70" i="14"/>
  <c r="Y4" i="14"/>
  <c r="AD108" i="14"/>
  <c r="AJ21" i="14"/>
  <c r="AH100" i="14"/>
  <c r="AE101" i="14"/>
  <c r="AG88" i="14"/>
  <c r="AH58" i="14"/>
  <c r="AH27" i="14"/>
  <c r="AK80" i="14"/>
  <c r="AI37" i="14"/>
  <c r="AB115" i="14"/>
  <c r="AF41" i="14"/>
  <c r="AF67" i="14"/>
  <c r="AL2" i="14"/>
  <c r="AK54" i="14"/>
  <c r="AB53" i="14"/>
  <c r="AH7" i="14"/>
  <c r="AJ26" i="14"/>
  <c r="Y94" i="14"/>
  <c r="AH101" i="14"/>
  <c r="AK81" i="14"/>
  <c r="AM31" i="14"/>
  <c r="AM93" i="14"/>
  <c r="AJ61" i="14"/>
  <c r="AL109" i="14"/>
  <c r="AM16" i="14"/>
  <c r="AJ49" i="14"/>
  <c r="AB47" i="14"/>
  <c r="AG55" i="14"/>
  <c r="AH84" i="14"/>
  <c r="AL4" i="14"/>
  <c r="AM7" i="14"/>
  <c r="AK100" i="14"/>
  <c r="AJ44" i="14"/>
  <c r="AK48" i="14"/>
  <c r="AB70" i="14"/>
  <c r="AJ52" i="14"/>
  <c r="AF56" i="14"/>
  <c r="AI50" i="14"/>
  <c r="AJ98" i="14"/>
  <c r="AH119" i="14"/>
  <c r="AL14" i="14"/>
  <c r="AK94" i="14"/>
  <c r="AJ100" i="14"/>
  <c r="AL41" i="14"/>
  <c r="AJ16" i="14"/>
  <c r="AH106" i="14"/>
  <c r="AM125" i="14"/>
  <c r="AK71" i="14"/>
  <c r="AH2" i="14"/>
  <c r="AF91" i="14"/>
  <c r="AL42" i="14"/>
  <c r="AJ28" i="14"/>
  <c r="AJ4" i="14"/>
  <c r="AH14" i="14"/>
  <c r="AE55" i="14"/>
  <c r="AK99" i="14"/>
  <c r="AL48" i="14"/>
  <c r="AH54" i="14"/>
  <c r="AM45" i="14"/>
  <c r="AL18" i="14"/>
  <c r="AI40" i="14"/>
  <c r="AL111" i="14"/>
  <c r="AD20" i="14"/>
  <c r="AK95" i="14"/>
  <c r="AK104" i="14"/>
  <c r="AF76" i="14"/>
  <c r="AC52" i="14"/>
  <c r="AI17" i="14"/>
  <c r="AH44" i="14"/>
  <c r="AL102" i="14"/>
  <c r="AG85" i="14"/>
  <c r="AG67" i="14"/>
  <c r="AH88" i="14"/>
  <c r="AH10" i="14"/>
  <c r="AO81" i="14"/>
  <c r="AO29" i="14"/>
  <c r="AO101" i="14"/>
  <c r="AO76" i="14"/>
  <c r="AO4" i="14"/>
  <c r="AO88" i="14"/>
  <c r="AO46" i="14"/>
  <c r="AJ114" i="14"/>
  <c r="AA118" i="14"/>
  <c r="AI60" i="14"/>
  <c r="AJ20" i="14"/>
  <c r="AM111" i="14"/>
  <c r="AO5" i="14"/>
  <c r="AO107" i="14"/>
  <c r="AO93" i="14"/>
  <c r="AO122" i="14"/>
  <c r="AO15" i="14"/>
  <c r="AO49" i="14"/>
  <c r="AO39" i="14"/>
  <c r="AO117" i="14"/>
  <c r="AO50" i="14"/>
  <c r="AO121" i="14"/>
  <c r="AO37" i="14"/>
  <c r="AO64" i="14"/>
  <c r="AO120" i="14"/>
  <c r="AO70" i="14"/>
  <c r="AO40" i="14"/>
  <c r="AO119" i="14"/>
  <c r="AO2" i="14"/>
  <c r="AO99" i="14"/>
  <c r="AO124" i="14"/>
  <c r="AO125" i="14"/>
  <c r="AO92" i="14"/>
  <c r="AO31" i="14"/>
  <c r="AO56" i="14"/>
  <c r="AO3" i="14"/>
  <c r="AO86" i="14"/>
  <c r="AO87" i="14"/>
  <c r="AO102" i="14"/>
  <c r="AO58" i="14"/>
  <c r="AO10" i="14"/>
  <c r="AO112" i="14"/>
  <c r="AO100" i="14"/>
  <c r="AO115" i="14"/>
  <c r="AO28" i="14"/>
  <c r="AO62" i="14"/>
  <c r="AO116" i="14"/>
  <c r="AO98" i="14"/>
  <c r="AO33" i="14"/>
  <c r="AO65" i="14"/>
  <c r="AO34" i="14"/>
  <c r="AO23" i="14"/>
  <c r="AO110" i="14"/>
  <c r="AO59" i="14"/>
  <c r="AM54" i="14"/>
  <c r="AC117" i="14"/>
  <c r="AN117" i="14" s="1"/>
  <c r="AR117" i="14" s="1"/>
  <c r="AO61" i="14"/>
  <c r="AO106" i="14"/>
  <c r="Z78" i="14"/>
  <c r="AJ63" i="14"/>
  <c r="AN63" i="14" s="1"/>
  <c r="AR63" i="14" s="1"/>
  <c r="AO91" i="14"/>
  <c r="AO52" i="14"/>
  <c r="AO72" i="14"/>
  <c r="AO51" i="14"/>
  <c r="AL25" i="14"/>
  <c r="AN25" i="14" s="1"/>
  <c r="AR25" i="14" s="1"/>
  <c r="AB108" i="14"/>
  <c r="AN108" i="14" s="1"/>
  <c r="AR108" i="14" s="1"/>
  <c r="AM89" i="14"/>
  <c r="AC21" i="14"/>
  <c r="AN21" i="14" s="1"/>
  <c r="AR21" i="14" s="1"/>
  <c r="AC41" i="14"/>
  <c r="AN41" i="14" s="1"/>
  <c r="AR41" i="14" s="1"/>
  <c r="AE74" i="14"/>
  <c r="AN74" i="14" s="1"/>
  <c r="AR74" i="14" s="1"/>
  <c r="AL62" i="14"/>
  <c r="AE120" i="14"/>
  <c r="AN120" i="14" s="1"/>
  <c r="AR120" i="14" s="1"/>
  <c r="AG39" i="14"/>
  <c r="AF65" i="14"/>
  <c r="AN65" i="14" s="1"/>
  <c r="AR65" i="14" s="1"/>
  <c r="Z7" i="14"/>
  <c r="AD92" i="14"/>
  <c r="AM9" i="14"/>
  <c r="AN9" i="14" s="1"/>
  <c r="AR9" i="14" s="1"/>
  <c r="AM8" i="14"/>
  <c r="AN8" i="14" s="1"/>
  <c r="AE23" i="14"/>
  <c r="AG31" i="14"/>
  <c r="AN31" i="14" s="1"/>
  <c r="AR31" i="14" s="1"/>
  <c r="Y80" i="14"/>
  <c r="AI54" i="14"/>
  <c r="AL88" i="14"/>
  <c r="AD109" i="14"/>
  <c r="AN109" i="14" s="1"/>
  <c r="AR109" i="14" s="1"/>
  <c r="AE40" i="14"/>
  <c r="AN40" i="14" s="1"/>
  <c r="AR40" i="14" s="1"/>
  <c r="Z90" i="14"/>
  <c r="AN90" i="14" s="1"/>
  <c r="AR90" i="14" s="1"/>
  <c r="AM13" i="14"/>
  <c r="AL45" i="14"/>
  <c r="AN45" i="14" s="1"/>
  <c r="AR45" i="14" s="1"/>
  <c r="AK10" i="14"/>
  <c r="AL77" i="14"/>
  <c r="AN77" i="14" s="1"/>
  <c r="AL34" i="14"/>
  <c r="AN34" i="14" s="1"/>
  <c r="AR34" i="14" s="1"/>
  <c r="AC32" i="14"/>
  <c r="AM51" i="14"/>
  <c r="AN51" i="14" s="1"/>
  <c r="Y97" i="14"/>
  <c r="AC113" i="14"/>
  <c r="Z30" i="14"/>
  <c r="AN30" i="14" s="1"/>
  <c r="AR30" i="14" s="1"/>
  <c r="AF93" i="14"/>
  <c r="AL107" i="14"/>
  <c r="AK69" i="14"/>
  <c r="AN69" i="14" s="1"/>
  <c r="AR69" i="14" s="1"/>
  <c r="AF24" i="14"/>
  <c r="AN24" i="14" s="1"/>
  <c r="AR24" i="14" s="1"/>
  <c r="AD87" i="14"/>
  <c r="AE35" i="14"/>
  <c r="AJ121" i="14"/>
  <c r="AN121" i="14" s="1"/>
  <c r="AR121" i="14" s="1"/>
  <c r="AK33" i="14"/>
  <c r="AN33" i="14" s="1"/>
  <c r="AR33" i="14" s="1"/>
  <c r="AL46" i="14"/>
  <c r="AG123" i="14"/>
  <c r="AE116" i="14"/>
  <c r="AL75" i="14"/>
  <c r="AM22" i="14"/>
  <c r="AN22" i="14" s="1"/>
  <c r="AR22" i="14" s="1"/>
  <c r="AL58" i="14"/>
  <c r="AD96" i="14"/>
  <c r="AN96" i="14" s="1"/>
  <c r="AR96" i="14" s="1"/>
  <c r="AI3" i="14"/>
  <c r="AN3" i="14" s="1"/>
  <c r="AR3" i="14" s="1"/>
  <c r="AM81" i="14"/>
  <c r="AE64" i="14"/>
  <c r="AN64" i="14" s="1"/>
  <c r="AR64" i="14" s="1"/>
  <c r="AM119" i="14"/>
  <c r="AK61" i="14"/>
  <c r="AN61" i="14" s="1"/>
  <c r="Z79" i="14"/>
  <c r="AN79" i="14" s="1"/>
  <c r="AR79" i="14" s="1"/>
  <c r="AB57" i="14"/>
  <c r="AB6" i="14"/>
  <c r="AL101" i="14"/>
  <c r="AJ50" i="14"/>
  <c r="AN50" i="14" s="1"/>
  <c r="AG56" i="14"/>
  <c r="AN56" i="14" s="1"/>
  <c r="AL73" i="14"/>
  <c r="AK49" i="14"/>
  <c r="AN49" i="14" s="1"/>
  <c r="Y42" i="14"/>
  <c r="AN42" i="14" s="1"/>
  <c r="AR42" i="14" s="1"/>
  <c r="AK47" i="14"/>
  <c r="AC125" i="14"/>
  <c r="AM27" i="14"/>
  <c r="AN27" i="14" s="1"/>
  <c r="AR27" i="14" s="1"/>
  <c r="AA68" i="14"/>
  <c r="AN68" i="14" s="1"/>
  <c r="AR68" i="14" s="1"/>
  <c r="AE36" i="14"/>
  <c r="AN36" i="14" s="1"/>
  <c r="AR36" i="14" s="1"/>
  <c r="AL114" i="14"/>
  <c r="AO13" i="14"/>
  <c r="AO123" i="14"/>
  <c r="AO84" i="14"/>
  <c r="AO90" i="14"/>
  <c r="AO96" i="14"/>
  <c r="AO55" i="14"/>
  <c r="AO30" i="14"/>
  <c r="AO69" i="14"/>
  <c r="AO80" i="14"/>
  <c r="AO8" i="14"/>
  <c r="AO38" i="14"/>
  <c r="AO20" i="14"/>
  <c r="AO54" i="14"/>
  <c r="AO47" i="14"/>
  <c r="AO97" i="14"/>
  <c r="AO22" i="14"/>
  <c r="AO41" i="14"/>
  <c r="AO68" i="14"/>
  <c r="AO19" i="14"/>
  <c r="AO17" i="14"/>
  <c r="AO12" i="14"/>
  <c r="AO36" i="14"/>
  <c r="AG20" i="14"/>
  <c r="AN20" i="14" s="1"/>
  <c r="AR20" i="14" s="1"/>
  <c r="AM72" i="14"/>
  <c r="AN72" i="14" s="1"/>
  <c r="AM73" i="14"/>
  <c r="AL70" i="14"/>
  <c r="AN70" i="14" s="1"/>
  <c r="AR70" i="14" s="1"/>
  <c r="AB48" i="14"/>
  <c r="AG105" i="14"/>
  <c r="AA35" i="14"/>
  <c r="AI84" i="14"/>
  <c r="AB83" i="14"/>
  <c r="AH11" i="14"/>
  <c r="AM123" i="14"/>
  <c r="AC103" i="14"/>
  <c r="AO16" i="14"/>
  <c r="AO9" i="14"/>
  <c r="AO79" i="14"/>
  <c r="AD55" i="14"/>
  <c r="AN55" i="14" s="1"/>
  <c r="AR55" i="14" s="1"/>
  <c r="AI87" i="14"/>
  <c r="AK84" i="14"/>
  <c r="AD100" i="14"/>
  <c r="AN100" i="14" s="1"/>
  <c r="AR100" i="14" s="1"/>
  <c r="AJ101" i="14"/>
  <c r="AM124" i="14"/>
  <c r="AN124" i="14" s="1"/>
  <c r="AR124" i="14" s="1"/>
  <c r="AD29" i="14"/>
  <c r="AN29" i="14" s="1"/>
  <c r="AR29" i="14" s="1"/>
  <c r="AE7" i="14"/>
  <c r="AE37" i="14"/>
  <c r="AN37" i="14" s="1"/>
  <c r="AR37" i="14" s="1"/>
  <c r="AC93" i="14"/>
  <c r="AN93" i="14" s="1"/>
  <c r="AR93" i="14" s="1"/>
  <c r="AF89" i="14"/>
  <c r="AI81" i="14"/>
  <c r="AK57" i="14"/>
  <c r="AH86" i="14"/>
  <c r="AN86" i="14" s="1"/>
  <c r="AR86" i="14" s="1"/>
  <c r="AA102" i="14"/>
  <c r="AN102" i="14" s="1"/>
  <c r="AR102" i="14" s="1"/>
  <c r="AF13" i="14"/>
  <c r="AN13" i="14" s="1"/>
  <c r="AR13" i="14" s="1"/>
  <c r="AF95" i="14"/>
  <c r="AN95" i="14" s="1"/>
  <c r="AR95" i="14" s="1"/>
  <c r="AI123" i="14"/>
  <c r="AF75" i="14"/>
  <c r="AE88" i="14"/>
  <c r="AI32" i="14"/>
  <c r="AF58" i="14"/>
  <c r="AG119" i="14"/>
  <c r="AG112" i="14"/>
  <c r="AN112" i="14" s="1"/>
  <c r="AM46" i="14"/>
  <c r="AF107" i="14"/>
  <c r="AN107" i="14" s="1"/>
  <c r="AR107" i="14" s="1"/>
  <c r="AG23" i="14"/>
  <c r="AE73" i="14"/>
  <c r="AF44" i="14"/>
  <c r="AN44" i="14" s="1"/>
  <c r="AR44" i="14" s="1"/>
  <c r="AH17" i="14"/>
  <c r="AN17" i="14" s="1"/>
  <c r="AR17" i="14" s="1"/>
  <c r="Z115" i="14"/>
  <c r="AN115" i="14" s="1"/>
  <c r="AR115" i="14" s="1"/>
  <c r="AF15" i="14"/>
  <c r="AN15" i="14" s="1"/>
  <c r="AR15" i="14" s="1"/>
  <c r="AM53" i="14"/>
  <c r="AN53" i="14" s="1"/>
  <c r="AR53" i="14" s="1"/>
  <c r="AB97" i="14"/>
  <c r="AM47" i="14"/>
  <c r="AK116" i="14"/>
  <c r="AA10" i="14"/>
  <c r="AK105" i="14"/>
  <c r="AG62" i="14"/>
  <c r="AD113" i="14"/>
  <c r="AI92" i="14"/>
  <c r="AF39" i="14"/>
  <c r="AN39" i="14" s="1"/>
  <c r="AR39" i="14" s="1"/>
  <c r="AD4" i="14"/>
  <c r="AN4" i="14" s="1"/>
  <c r="AR4" i="14" s="1"/>
  <c r="AO32" i="14"/>
  <c r="AO14" i="14"/>
  <c r="AO108" i="14"/>
  <c r="AO25" i="14"/>
  <c r="AO95" i="14"/>
  <c r="AO78" i="14"/>
  <c r="AO6" i="14"/>
  <c r="AL6" i="14"/>
  <c r="AI11" i="14"/>
  <c r="AK78" i="14"/>
  <c r="AO89" i="14"/>
  <c r="AO73" i="14"/>
  <c r="AO42" i="14"/>
  <c r="AE48" i="14"/>
  <c r="AC5" i="14"/>
  <c r="AN5" i="14" s="1"/>
  <c r="AR5" i="14" s="1"/>
  <c r="AJ83" i="14"/>
  <c r="AE18" i="14"/>
  <c r="AN18" i="14" s="1"/>
  <c r="AR18" i="14" s="1"/>
  <c r="AD103" i="14"/>
  <c r="AC122" i="14"/>
  <c r="AN122" i="14" s="1"/>
  <c r="AR122" i="14" s="1"/>
  <c r="AO105" i="14"/>
  <c r="AO57" i="14"/>
  <c r="AO63" i="14"/>
  <c r="AO45" i="14"/>
  <c r="AO94" i="14"/>
  <c r="AO74" i="14"/>
  <c r="AO113" i="14"/>
  <c r="AO109" i="14"/>
  <c r="AO27" i="14"/>
  <c r="AO24" i="14"/>
  <c r="AO43" i="14"/>
  <c r="AO26" i="14"/>
  <c r="AO21" i="14"/>
  <c r="I29" i="8"/>
  <c r="I25" i="8"/>
  <c r="J25" i="8"/>
  <c r="G29" i="8"/>
  <c r="I33" i="8"/>
  <c r="G31" i="8"/>
  <c r="J27" i="8"/>
  <c r="I27" i="8"/>
  <c r="G36" i="8"/>
  <c r="J34" i="8"/>
  <c r="I36" i="8"/>
  <c r="J33" i="8"/>
  <c r="I31" i="8"/>
  <c r="J32" i="8"/>
  <c r="I37" i="8"/>
  <c r="G32" i="8"/>
  <c r="G30" i="8"/>
  <c r="G34" i="8"/>
  <c r="I28" i="8"/>
  <c r="G28" i="8"/>
  <c r="J28" i="8"/>
  <c r="I38" i="8"/>
  <c r="G35" i="8"/>
  <c r="G37" i="8"/>
  <c r="G26" i="8"/>
  <c r="G24" i="8"/>
  <c r="I24" i="8"/>
  <c r="J30" i="8"/>
  <c r="I26" i="8"/>
  <c r="J38" i="8"/>
  <c r="J35" i="8"/>
  <c r="AN125" i="14" l="1"/>
  <c r="AR125" i="14" s="1"/>
  <c r="AN62" i="14"/>
  <c r="AN81" i="14"/>
  <c r="AR81" i="14" s="1"/>
  <c r="AN80" i="14"/>
  <c r="AR80" i="14" s="1"/>
  <c r="AN2" i="14"/>
  <c r="AR2" i="14" s="1"/>
  <c r="AN76" i="14"/>
  <c r="AR76" i="14" s="1"/>
  <c r="AN19" i="14"/>
  <c r="AR19" i="14" s="1"/>
  <c r="AN71" i="14"/>
  <c r="AR71" i="14" s="1"/>
  <c r="AN99" i="14"/>
  <c r="AR99" i="14" s="1"/>
  <c r="AN28" i="14"/>
  <c r="AR28" i="14" s="1"/>
  <c r="AN67" i="14"/>
  <c r="AR67" i="14" s="1"/>
  <c r="AN82" i="14"/>
  <c r="AR82" i="14" s="1"/>
  <c r="AN52" i="14"/>
  <c r="AR52" i="14" s="1"/>
  <c r="AN110" i="14"/>
  <c r="AR110" i="14" s="1"/>
  <c r="AN10" i="14"/>
  <c r="AR10" i="14" s="1"/>
  <c r="AN101" i="14"/>
  <c r="AN59" i="14"/>
  <c r="AR59" i="14" s="1"/>
  <c r="AN60" i="14"/>
  <c r="AR60" i="14" s="1"/>
  <c r="AN11" i="14"/>
  <c r="AR11" i="14" s="1"/>
  <c r="AN58" i="14"/>
  <c r="AR58" i="14" s="1"/>
  <c r="AN26" i="14"/>
  <c r="AR26" i="14" s="1"/>
  <c r="AN12" i="14"/>
  <c r="AR12" i="14" s="1"/>
  <c r="AN66" i="14"/>
  <c r="AR66" i="14" s="1"/>
  <c r="AN54" i="14"/>
  <c r="AR54" i="14" s="1"/>
  <c r="AN73" i="14"/>
  <c r="AR73" i="14" s="1"/>
  <c r="AN91" i="14"/>
  <c r="AR91" i="14" s="1"/>
  <c r="AN84" i="14"/>
  <c r="AR84" i="14" s="1"/>
  <c r="AN94" i="14"/>
  <c r="AR94" i="14" s="1"/>
  <c r="AN35" i="14"/>
  <c r="AR35" i="14" s="1"/>
  <c r="AN119" i="14"/>
  <c r="AR119" i="14" s="1"/>
  <c r="AN106" i="14"/>
  <c r="AR106" i="14" s="1"/>
  <c r="AN38" i="14"/>
  <c r="AR38" i="14" s="1"/>
  <c r="AN47" i="14"/>
  <c r="AR47" i="14" s="1"/>
  <c r="AN16" i="14"/>
  <c r="AR16" i="14" s="1"/>
  <c r="AN14" i="14"/>
  <c r="AR14" i="14" s="1"/>
  <c r="AN88" i="14"/>
  <c r="AR88" i="14" s="1"/>
  <c r="AN85" i="14"/>
  <c r="AR85" i="14" s="1"/>
  <c r="AN105" i="14"/>
  <c r="AR105" i="14" s="1"/>
  <c r="AN6" i="14"/>
  <c r="AR6" i="14" s="1"/>
  <c r="AN98" i="14"/>
  <c r="AR98" i="14" s="1"/>
  <c r="AN89" i="14"/>
  <c r="AR89" i="14" s="1"/>
  <c r="AN104" i="14"/>
  <c r="AR104" i="14" s="1"/>
  <c r="AN23" i="14"/>
  <c r="AR23" i="14" s="1"/>
  <c r="AN111" i="14"/>
  <c r="AR111" i="14" s="1"/>
  <c r="AN46" i="14"/>
  <c r="AR46" i="14" s="1"/>
  <c r="AN118" i="14"/>
  <c r="AR118" i="14" s="1"/>
  <c r="AR112" i="14"/>
  <c r="AR77" i="14"/>
  <c r="AR8" i="14"/>
  <c r="AR72" i="14"/>
  <c r="AR62" i="14"/>
  <c r="AR50" i="14"/>
  <c r="AR61" i="14"/>
  <c r="AR101" i="14"/>
  <c r="AR56" i="14"/>
  <c r="AR49" i="14"/>
  <c r="AR51" i="14"/>
  <c r="AN92" i="14"/>
  <c r="AN116" i="14"/>
  <c r="AN7" i="14"/>
  <c r="AN123" i="14"/>
  <c r="AN114" i="14"/>
  <c r="AN103" i="14"/>
  <c r="AN87" i="14"/>
  <c r="AN83" i="14"/>
  <c r="AN113" i="14"/>
  <c r="AN48" i="14"/>
  <c r="AN97" i="14"/>
  <c r="AN32" i="14"/>
  <c r="J40" i="8"/>
  <c r="AN75" i="14"/>
  <c r="AN78" i="14"/>
  <c r="AN57" i="14"/>
  <c r="AT36" i="14" l="1"/>
  <c r="AT47" i="14"/>
  <c r="AR48" i="14"/>
  <c r="AT48" i="14"/>
  <c r="AT22" i="14"/>
  <c r="AT89" i="14"/>
  <c r="AT104" i="14"/>
  <c r="AT61" i="14"/>
  <c r="AT59" i="14"/>
  <c r="AT101" i="14"/>
  <c r="AT91" i="14"/>
  <c r="AT23" i="14"/>
  <c r="AT100" i="14"/>
  <c r="AT122" i="14"/>
  <c r="AT124" i="14"/>
  <c r="AT109" i="14"/>
  <c r="AT115" i="14"/>
  <c r="AT121" i="14"/>
  <c r="AT2" i="14"/>
  <c r="AT79" i="14"/>
  <c r="B111" i="4" s="1"/>
  <c r="I111" i="4" s="1"/>
  <c r="AT26" i="14"/>
  <c r="B28" i="4" s="1"/>
  <c r="I28" i="4" s="1"/>
  <c r="AT118" i="14"/>
  <c r="AR83" i="14"/>
  <c r="AT83" i="14"/>
  <c r="AT24" i="14"/>
  <c r="AR57" i="14"/>
  <c r="AT57" i="14"/>
  <c r="AT69" i="14"/>
  <c r="AT35" i="14"/>
  <c r="B30" i="4" s="1"/>
  <c r="I30" i="4" s="1"/>
  <c r="AT45" i="14"/>
  <c r="AT58" i="14"/>
  <c r="AT93" i="14"/>
  <c r="AT99" i="14"/>
  <c r="AR87" i="14"/>
  <c r="AT87" i="14"/>
  <c r="AT10" i="14"/>
  <c r="AT41" i="14"/>
  <c r="AT3" i="14"/>
  <c r="B49" i="4" s="1"/>
  <c r="I49" i="4" s="1"/>
  <c r="AT64" i="14"/>
  <c r="AT73" i="14"/>
  <c r="AR116" i="14"/>
  <c r="AT116" i="14"/>
  <c r="AT71" i="14"/>
  <c r="AT125" i="14"/>
  <c r="AT74" i="14"/>
  <c r="AT95" i="14"/>
  <c r="AT108" i="14"/>
  <c r="AT30" i="14"/>
  <c r="AT9" i="14"/>
  <c r="AT11" i="14"/>
  <c r="AT13" i="14"/>
  <c r="AT60" i="14"/>
  <c r="AT107" i="14"/>
  <c r="B125" i="4" s="1"/>
  <c r="I125" i="4" s="1"/>
  <c r="AT53" i="14"/>
  <c r="AT96" i="14"/>
  <c r="AT42" i="14"/>
  <c r="AT119" i="14"/>
  <c r="AR123" i="14"/>
  <c r="AT123" i="14"/>
  <c r="AT38" i="14"/>
  <c r="AT112" i="14"/>
  <c r="AT102" i="14"/>
  <c r="AT66" i="14"/>
  <c r="B108" i="4" s="1"/>
  <c r="I108" i="4" s="1"/>
  <c r="AT76" i="14"/>
  <c r="B61" i="4" s="1"/>
  <c r="I61" i="4" s="1"/>
  <c r="AT33" i="14"/>
  <c r="AT29" i="14"/>
  <c r="AT14" i="14"/>
  <c r="AT110" i="14"/>
  <c r="AT5" i="14"/>
  <c r="AT19" i="14"/>
  <c r="B17" i="4" s="1"/>
  <c r="I17" i="4" s="1"/>
  <c r="AT80" i="14"/>
  <c r="AT21" i="14"/>
  <c r="AT31" i="14"/>
  <c r="AT70" i="14"/>
  <c r="AT82" i="14"/>
  <c r="B113" i="4" s="1"/>
  <c r="I113" i="4" s="1"/>
  <c r="AT8" i="14"/>
  <c r="AR92" i="14"/>
  <c r="AT92" i="14"/>
  <c r="AT16" i="14"/>
  <c r="AT46" i="14"/>
  <c r="AT25" i="14"/>
  <c r="B80" i="4" s="1"/>
  <c r="I80" i="4" s="1"/>
  <c r="AT4" i="14"/>
  <c r="AT94" i="14"/>
  <c r="AT27" i="14"/>
  <c r="AT106" i="14"/>
  <c r="AT50" i="14"/>
  <c r="AT12" i="14"/>
  <c r="AT105" i="14"/>
  <c r="AT111" i="14"/>
  <c r="AT54" i="14"/>
  <c r="B45" i="4" s="1"/>
  <c r="I45" i="4" s="1"/>
  <c r="AT72" i="14"/>
  <c r="B24" i="4" s="1"/>
  <c r="I24" i="4" s="1"/>
  <c r="AT85" i="14"/>
  <c r="AT77" i="14"/>
  <c r="B118" i="4" s="1"/>
  <c r="I118" i="4" s="1"/>
  <c r="AT88" i="14"/>
  <c r="B63" i="4" s="1"/>
  <c r="I63" i="4" s="1"/>
  <c r="AT43" i="14"/>
  <c r="B137" i="4" s="1"/>
  <c r="I137" i="4" s="1"/>
  <c r="AT55" i="14"/>
  <c r="B105" i="4" s="1"/>
  <c r="I105" i="4" s="1"/>
  <c r="AT120" i="14"/>
  <c r="AT56" i="14"/>
  <c r="AT68" i="14"/>
  <c r="AT86" i="14"/>
  <c r="AT17" i="14"/>
  <c r="B51" i="4" s="1"/>
  <c r="I51" i="4" s="1"/>
  <c r="AR103" i="14"/>
  <c r="AT103" i="14"/>
  <c r="B82" i="4" s="1"/>
  <c r="I82" i="4" s="1"/>
  <c r="AR75" i="14"/>
  <c r="AT75" i="14"/>
  <c r="AT65" i="14"/>
  <c r="AT67" i="14"/>
  <c r="B16" i="4" s="1"/>
  <c r="I16" i="4" s="1"/>
  <c r="AT84" i="14"/>
  <c r="B94" i="4" s="1"/>
  <c r="I94" i="4" s="1"/>
  <c r="AT51" i="14"/>
  <c r="B54" i="4" s="1"/>
  <c r="I54" i="4" s="1"/>
  <c r="AT44" i="14"/>
  <c r="AT37" i="14"/>
  <c r="B33" i="4" s="1"/>
  <c r="I33" i="4" s="1"/>
  <c r="AT34" i="14"/>
  <c r="B136" i="4" s="1"/>
  <c r="I136" i="4" s="1"/>
  <c r="AT39" i="14"/>
  <c r="B104" i="4" s="1"/>
  <c r="I104" i="4" s="1"/>
  <c r="AT15" i="14"/>
  <c r="AT90" i="14"/>
  <c r="AR32" i="14"/>
  <c r="AT32" i="14"/>
  <c r="B34" i="4" s="1"/>
  <c r="I34" i="4" s="1"/>
  <c r="AT18" i="14"/>
  <c r="AT40" i="14"/>
  <c r="B106" i="4" s="1"/>
  <c r="I106" i="4" s="1"/>
  <c r="AT52" i="14"/>
  <c r="AT98" i="14"/>
  <c r="B67" i="4" s="1"/>
  <c r="I67" i="4" s="1"/>
  <c r="AT6" i="14"/>
  <c r="B122" i="4" s="1"/>
  <c r="I122" i="4" s="1"/>
  <c r="AT113" i="14"/>
  <c r="B92" i="4" s="1"/>
  <c r="I92" i="4" s="1"/>
  <c r="AR113" i="14"/>
  <c r="AT81" i="14"/>
  <c r="B86" i="4" s="1"/>
  <c r="I86" i="4" s="1"/>
  <c r="AT62" i="14"/>
  <c r="B126" i="4" s="1"/>
  <c r="I126" i="4" s="1"/>
  <c r="AR78" i="14"/>
  <c r="AT78" i="14"/>
  <c r="B50" i="4" s="1"/>
  <c r="I50" i="4" s="1"/>
  <c r="AT28" i="14"/>
  <c r="B93" i="4" s="1"/>
  <c r="I93" i="4" s="1"/>
  <c r="AR114" i="14"/>
  <c r="AT114" i="14"/>
  <c r="AR7" i="14"/>
  <c r="AT7" i="14"/>
  <c r="B62" i="4" s="1"/>
  <c r="I62" i="4" s="1"/>
  <c r="AT117" i="14"/>
  <c r="B71" i="4" s="1"/>
  <c r="I71" i="4" s="1"/>
  <c r="AR97" i="14"/>
  <c r="AT97" i="14"/>
  <c r="AT49" i="14"/>
  <c r="B46" i="4" s="1"/>
  <c r="I46" i="4" s="1"/>
  <c r="AT63" i="14"/>
  <c r="B20" i="4" s="1"/>
  <c r="I20" i="4" s="1"/>
  <c r="AT20" i="14"/>
  <c r="B15" i="4" l="1"/>
  <c r="I15" i="4" s="1"/>
  <c r="B135" i="4"/>
  <c r="I135" i="4" s="1"/>
  <c r="B38" i="4"/>
  <c r="I38" i="4" s="1"/>
  <c r="B121" i="4"/>
  <c r="I121" i="4" s="1"/>
  <c r="B56" i="4"/>
  <c r="I56" i="4" s="1"/>
  <c r="B23" i="4"/>
  <c r="I23" i="4" s="1"/>
  <c r="B127" i="4"/>
  <c r="I127" i="4" s="1"/>
  <c r="B103" i="4"/>
  <c r="I103" i="4" s="1"/>
  <c r="B89" i="4"/>
  <c r="I89" i="4" s="1"/>
  <c r="B42" i="4"/>
  <c r="I42" i="4" s="1"/>
  <c r="B26" i="4"/>
  <c r="I26" i="4" s="1"/>
  <c r="B52" i="4"/>
  <c r="I52" i="4" s="1"/>
  <c r="B83" i="4"/>
  <c r="I83" i="4" s="1"/>
  <c r="B115" i="4"/>
  <c r="I115" i="4" s="1"/>
  <c r="B72" i="4"/>
  <c r="I72" i="4" s="1"/>
  <c r="B29" i="4"/>
  <c r="I29" i="4" s="1"/>
  <c r="B110" i="4"/>
  <c r="I110" i="4" s="1"/>
  <c r="B21" i="4"/>
  <c r="I21" i="4" s="1"/>
  <c r="B130" i="4"/>
  <c r="I130" i="4" s="1"/>
  <c r="B76" i="4"/>
  <c r="I76" i="4" s="1"/>
  <c r="B97" i="4"/>
  <c r="I97" i="4" s="1"/>
  <c r="B128" i="4"/>
  <c r="I128" i="4" s="1"/>
  <c r="B55" i="4"/>
  <c r="I55" i="4" s="1"/>
  <c r="B91" i="4"/>
  <c r="I91" i="4" s="1"/>
  <c r="B57" i="4"/>
  <c r="I57" i="4" s="1"/>
  <c r="B35" i="4"/>
  <c r="I35" i="4" s="1"/>
  <c r="B64" i="4"/>
  <c r="I64" i="4" s="1"/>
  <c r="B120" i="4"/>
  <c r="I120" i="4" s="1"/>
  <c r="B116" i="4"/>
  <c r="I116" i="4" s="1"/>
  <c r="B25" i="4"/>
  <c r="I25" i="4" s="1"/>
  <c r="B75" i="4"/>
  <c r="I75" i="4" s="1"/>
  <c r="B96" i="4"/>
  <c r="I96" i="4" s="1"/>
  <c r="B73" i="4"/>
  <c r="I73" i="4" s="1"/>
  <c r="B99" i="4"/>
  <c r="I99" i="4" s="1"/>
  <c r="B65" i="4"/>
  <c r="I65" i="4" s="1"/>
  <c r="B39" i="4"/>
  <c r="I39" i="4" s="1"/>
  <c r="B36" i="4"/>
  <c r="I36" i="4" s="1"/>
  <c r="B84" i="4"/>
  <c r="I84" i="4" s="1"/>
  <c r="B100" i="4"/>
  <c r="I100" i="4" s="1"/>
  <c r="B37" i="4"/>
  <c r="I37" i="4" s="1"/>
  <c r="B81" i="4"/>
  <c r="I81" i="4" s="1"/>
  <c r="B133" i="4"/>
  <c r="I133" i="4" s="1"/>
  <c r="B119" i="4"/>
  <c r="I119" i="4" s="1"/>
  <c r="B59" i="4"/>
  <c r="I59" i="4" s="1"/>
  <c r="B124" i="4"/>
  <c r="I124" i="4" s="1"/>
  <c r="B41" i="4"/>
  <c r="I41" i="4" s="1"/>
  <c r="B60" i="4"/>
  <c r="I60" i="4" s="1"/>
  <c r="B112" i="4"/>
  <c r="I112" i="4" s="1"/>
  <c r="B27" i="4"/>
  <c r="I27" i="4" s="1"/>
  <c r="B48" i="4"/>
  <c r="I48" i="4" s="1"/>
  <c r="B98" i="4"/>
  <c r="I98" i="4" s="1"/>
  <c r="B131" i="4"/>
  <c r="I131" i="4" s="1"/>
  <c r="B90" i="4"/>
  <c r="I90" i="4" s="1"/>
  <c r="B87" i="4"/>
  <c r="I87" i="4" s="1"/>
  <c r="B74" i="4"/>
  <c r="I74" i="4" s="1"/>
  <c r="B22" i="4"/>
  <c r="I22" i="4" s="1"/>
  <c r="B95" i="4"/>
  <c r="I95" i="4" s="1"/>
  <c r="B69" i="4"/>
  <c r="I69" i="4" s="1"/>
  <c r="B68" i="4"/>
  <c r="I68" i="4" s="1"/>
  <c r="B43" i="4"/>
  <c r="I43" i="4" s="1"/>
  <c r="B32" i="4"/>
  <c r="I32" i="4" s="1"/>
  <c r="B123" i="4"/>
  <c r="I123" i="4" s="1"/>
  <c r="B79" i="4"/>
  <c r="I79" i="4" s="1"/>
  <c r="B40" i="4"/>
  <c r="I40" i="4" s="1"/>
  <c r="B102" i="4"/>
  <c r="I102" i="4" s="1"/>
  <c r="B117" i="4"/>
  <c r="I117" i="4" s="1"/>
  <c r="B88" i="4"/>
  <c r="I88" i="4" s="1"/>
  <c r="B129" i="4"/>
  <c r="I129" i="4" s="1"/>
  <c r="B134" i="4"/>
  <c r="I134" i="4" s="1"/>
  <c r="B109" i="4"/>
  <c r="I109" i="4" s="1"/>
  <c r="B78" i="4"/>
  <c r="I78" i="4" s="1"/>
  <c r="B107" i="4"/>
  <c r="I107" i="4" s="1"/>
  <c r="B58" i="4"/>
  <c r="I58" i="4" s="1"/>
  <c r="B114" i="4"/>
  <c r="I114" i="4" s="1"/>
  <c r="B132" i="4"/>
  <c r="I132" i="4" s="1"/>
  <c r="B19" i="4"/>
  <c r="I19" i="4" s="1"/>
  <c r="B44" i="4"/>
  <c r="I44" i="4" s="1"/>
  <c r="B70" i="4"/>
  <c r="I70" i="4" s="1"/>
  <c r="B101" i="4"/>
  <c r="I101" i="4" s="1"/>
  <c r="B31" i="4"/>
  <c r="I31" i="4" s="1"/>
  <c r="B77" i="4"/>
  <c r="I77" i="4" s="1"/>
  <c r="B47" i="4"/>
  <c r="I47" i="4" s="1"/>
  <c r="B53" i="4"/>
  <c r="I53" i="4" s="1"/>
  <c r="B18" i="4"/>
  <c r="I18" i="4" s="1"/>
  <c r="B66" i="4"/>
  <c r="I66" i="4" s="1"/>
  <c r="B85" i="4"/>
  <c r="I85" i="4" s="1"/>
  <c r="J42" i="8"/>
  <c r="B138" i="4"/>
  <c r="I138" i="4" s="1"/>
</calcChain>
</file>

<file path=xl/comments1.xml><?xml version="1.0" encoding="utf-8"?>
<comments xmlns="http://schemas.openxmlformats.org/spreadsheetml/2006/main">
  <authors>
    <author>Corjan Huijsmans</author>
  </authors>
  <commentList>
    <comment ref="B2" authorId="0">
      <text>
        <r>
          <rPr>
            <b/>
            <sz val="9"/>
            <color rgb="FF000000"/>
            <rFont val="Calibri"/>
            <family val="2"/>
          </rPr>
          <t>Corjan Huijsmans:</t>
        </r>
        <r>
          <rPr>
            <sz val="9"/>
            <color rgb="FF000000"/>
            <rFont val="Calibri"/>
            <family val="2"/>
          </rPr>
          <t xml:space="preserve">
</t>
        </r>
        <r>
          <rPr>
            <sz val="9"/>
            <color rgb="FF000000"/>
            <rFont val="Calibri"/>
            <family val="2"/>
          </rPr>
          <t>Als de cel groen gearceerd wordt, is de naam goed gespeld in overeenstemming met de rennerstabel</t>
        </r>
      </text>
    </comment>
    <comment ref="F2" authorId="0">
      <text>
        <r>
          <rPr>
            <b/>
            <sz val="9"/>
            <color rgb="FF000000"/>
            <rFont val="Calibri"/>
            <family val="2"/>
          </rPr>
          <t>Corjan Huijsmans:</t>
        </r>
        <r>
          <rPr>
            <sz val="9"/>
            <color rgb="FF000000"/>
            <rFont val="Calibri"/>
            <family val="2"/>
          </rPr>
          <t xml:space="preserve">
</t>
        </r>
        <r>
          <rPr>
            <sz val="9"/>
            <color rgb="FF000000"/>
            <rFont val="Calibri"/>
            <family val="2"/>
          </rPr>
          <t>Als de cel groen gearceerd wordt, is de naam goed gespeld in overeenstemming met de rennerstabel</t>
        </r>
      </text>
    </comment>
    <comment ref="J2" authorId="0">
      <text>
        <r>
          <rPr>
            <b/>
            <sz val="9"/>
            <color rgb="FF000000"/>
            <rFont val="Calibri"/>
            <family val="2"/>
          </rPr>
          <t>Corjan Huijsmans:</t>
        </r>
        <r>
          <rPr>
            <sz val="9"/>
            <color rgb="FF000000"/>
            <rFont val="Calibri"/>
            <family val="2"/>
          </rPr>
          <t xml:space="preserve">
</t>
        </r>
        <r>
          <rPr>
            <sz val="9"/>
            <color rgb="FF000000"/>
            <rFont val="Calibri"/>
            <family val="2"/>
          </rPr>
          <t>Als de cel groen gearceerd wordt, is de naam goed gespeld in overeenstemming met de rennerstabel</t>
        </r>
      </text>
    </comment>
    <comment ref="CM2" authorId="0">
      <text>
        <r>
          <rPr>
            <b/>
            <sz val="9"/>
            <color indexed="81"/>
            <rFont val="Calibri"/>
            <family val="2"/>
          </rPr>
          <t>Corjan Huijsmans:</t>
        </r>
        <r>
          <rPr>
            <sz val="9"/>
            <color indexed="81"/>
            <rFont val="Calibri"/>
            <family val="2"/>
          </rPr>
          <t xml:space="preserve">
Als naam renner overeenkomt met rennerstabel wordt de naam geel gearceerd
</t>
        </r>
      </text>
    </comment>
    <comment ref="CQ2" authorId="0">
      <text>
        <r>
          <rPr>
            <b/>
            <sz val="9"/>
            <color indexed="81"/>
            <rFont val="Calibri"/>
            <family val="2"/>
          </rPr>
          <t>Corjan Huijsmans:</t>
        </r>
        <r>
          <rPr>
            <sz val="9"/>
            <color indexed="81"/>
            <rFont val="Calibri"/>
            <family val="2"/>
          </rPr>
          <t xml:space="preserve">
Als naam renner overeenkomt met rennerstabel wordt de naam geel gearceerd
</t>
        </r>
      </text>
    </comment>
    <comment ref="CM7" authorId="0">
      <text>
        <r>
          <rPr>
            <b/>
            <sz val="9"/>
            <color rgb="FF000000"/>
            <rFont val="Calibri"/>
            <family val="2"/>
          </rPr>
          <t>Corjan Huijsmans:</t>
        </r>
        <r>
          <rPr>
            <sz val="9"/>
            <color rgb="FF000000"/>
            <rFont val="Calibri"/>
            <family val="2"/>
          </rPr>
          <t xml:space="preserve">
</t>
        </r>
        <r>
          <rPr>
            <sz val="9"/>
            <color rgb="FF000000"/>
            <rFont val="Calibri"/>
            <family val="2"/>
          </rPr>
          <t xml:space="preserve">Als naam renner overeenkomt met rennerstabel wordt de naam geel gearceerd
</t>
        </r>
      </text>
    </comment>
    <comment ref="CQ7" authorId="0">
      <text>
        <r>
          <rPr>
            <b/>
            <sz val="9"/>
            <color indexed="81"/>
            <rFont val="Calibri"/>
            <family val="2"/>
          </rPr>
          <t>Corjan Huijsmans:</t>
        </r>
        <r>
          <rPr>
            <sz val="9"/>
            <color indexed="81"/>
            <rFont val="Calibri"/>
            <family val="2"/>
          </rPr>
          <t xml:space="preserve">
Als naam renner overeenkomt met rennerstabel wordt de naam geel gearceerd
</t>
        </r>
      </text>
    </comment>
  </commentList>
</comments>
</file>

<file path=xl/comments2.xml><?xml version="1.0" encoding="utf-8"?>
<comments xmlns="http://schemas.openxmlformats.org/spreadsheetml/2006/main">
  <authors>
    <author>Corjan Huijsmans</author>
  </authors>
  <commentList>
    <comment ref="AR1" authorId="0">
      <text>
        <r>
          <rPr>
            <b/>
            <sz val="11"/>
            <color rgb="FF000000"/>
            <rFont val="Tahoma"/>
            <family val="2"/>
          </rPr>
          <t>Wanneer een ploeg meer deelnemers heeft dan de meeste andere. Dan worden de punten in deze kolom gecorrigeerd door de behaalde punten te vermenigvuldigen met  aantal deelnemers (standaard) / aantal deelnemers grotere ploeg</t>
        </r>
      </text>
    </comment>
    <comment ref="AY1" authorId="0">
      <text>
        <r>
          <rPr>
            <b/>
            <sz val="10"/>
            <color rgb="FF000000"/>
            <rFont val="Tahoma"/>
            <family val="2"/>
          </rPr>
          <t>Corjan Huijsmans:</t>
        </r>
        <r>
          <rPr>
            <sz val="10"/>
            <color rgb="FF000000"/>
            <rFont val="Tahoma"/>
            <family val="2"/>
          </rPr>
          <t xml:space="preserve">
</t>
        </r>
        <r>
          <rPr>
            <sz val="10"/>
            <color rgb="FF000000"/>
            <rFont val="Tahoma"/>
            <family val="2"/>
          </rPr>
          <t>Hier kun je zoeken wie en hoeveel mensen een bepaalde renner in hun team hebben</t>
        </r>
      </text>
    </comment>
  </commentList>
</comments>
</file>

<file path=xl/sharedStrings.xml><?xml version="1.0" encoding="utf-8"?>
<sst xmlns="http://schemas.openxmlformats.org/spreadsheetml/2006/main" count="3616" uniqueCount="769">
  <si>
    <t>HOME</t>
  </si>
  <si>
    <t>Standen</t>
  </si>
  <si>
    <t>ploegen</t>
  </si>
  <si>
    <t>week</t>
  </si>
  <si>
    <t>nieuwelingen</t>
  </si>
  <si>
    <t>Overig</t>
  </si>
  <si>
    <t>teams bekijken</t>
  </si>
  <si>
    <t>spelregels</t>
  </si>
  <si>
    <t>uitslagenlink</t>
  </si>
  <si>
    <t>statistieken</t>
  </si>
  <si>
    <t>shoutbox</t>
  </si>
  <si>
    <t>individu</t>
  </si>
  <si>
    <t>Ranglijst</t>
  </si>
  <si>
    <t>Gister</t>
  </si>
  <si>
    <t>-</t>
  </si>
  <si>
    <t>Uitslag</t>
  </si>
  <si>
    <t>Rit 1</t>
  </si>
  <si>
    <t>Punten</t>
  </si>
  <si>
    <t>Rit 2</t>
  </si>
  <si>
    <t>Rit 3</t>
  </si>
  <si>
    <t>Rit 4</t>
  </si>
  <si>
    <t>Rit 5</t>
  </si>
  <si>
    <t>Rit 6</t>
  </si>
  <si>
    <t>Rit 7</t>
  </si>
  <si>
    <t>Rit 8</t>
  </si>
  <si>
    <t>Rit 9</t>
  </si>
  <si>
    <t>Rit 10</t>
  </si>
  <si>
    <t>Rit 11</t>
  </si>
  <si>
    <t>Rit 12</t>
  </si>
  <si>
    <t>Rit 13</t>
  </si>
  <si>
    <t>Rit 14</t>
  </si>
  <si>
    <t>Rit 15</t>
  </si>
  <si>
    <t>Rit 16</t>
  </si>
  <si>
    <t>Rit 17</t>
  </si>
  <si>
    <t>Rit 18</t>
  </si>
  <si>
    <t>Rit 19</t>
  </si>
  <si>
    <t>Rit 20</t>
  </si>
  <si>
    <t>Rit 21</t>
  </si>
  <si>
    <t>Gele Trui</t>
  </si>
  <si>
    <t>Renners</t>
  </si>
  <si>
    <t>Groene Trui</t>
  </si>
  <si>
    <t>Bolletjes trui</t>
  </si>
  <si>
    <t>Witte trui</t>
  </si>
  <si>
    <t>Ploeg</t>
  </si>
  <si>
    <t>renners</t>
  </si>
  <si>
    <t>kopman</t>
  </si>
  <si>
    <t>renner 2</t>
  </si>
  <si>
    <t>renner 3</t>
  </si>
  <si>
    <t>renner 4</t>
  </si>
  <si>
    <t>renner 5</t>
  </si>
  <si>
    <t>renner 6</t>
  </si>
  <si>
    <t>renner 7</t>
  </si>
  <si>
    <t>renner 8</t>
  </si>
  <si>
    <t>renner 9</t>
  </si>
  <si>
    <t>renner 10</t>
  </si>
  <si>
    <t>renner 11</t>
  </si>
  <si>
    <t>renner 12</t>
  </si>
  <si>
    <t>renner 13</t>
  </si>
  <si>
    <t>renner 14</t>
  </si>
  <si>
    <t>renner 15</t>
  </si>
  <si>
    <t>punten</t>
  </si>
  <si>
    <t>punten r1</t>
  </si>
  <si>
    <t>punten r2</t>
  </si>
  <si>
    <t>punten r3</t>
  </si>
  <si>
    <t>punten r4</t>
  </si>
  <si>
    <t>punten r5</t>
  </si>
  <si>
    <t>punten r6</t>
  </si>
  <si>
    <t>punten r7</t>
  </si>
  <si>
    <t>punten r8</t>
  </si>
  <si>
    <t>punten r9</t>
  </si>
  <si>
    <t>punten r10</t>
  </si>
  <si>
    <t>punten r11</t>
  </si>
  <si>
    <t>punten r12</t>
  </si>
  <si>
    <t>punten r13</t>
  </si>
  <si>
    <t>punten r14</t>
  </si>
  <si>
    <t>punten r15</t>
  </si>
  <si>
    <t>Punten week 1</t>
  </si>
  <si>
    <t>Punten week 2</t>
  </si>
  <si>
    <t>Punten week 3</t>
  </si>
  <si>
    <t>Gecorrigeerde teamsc</t>
  </si>
  <si>
    <t>etappe 6</t>
  </si>
  <si>
    <t>etappe 5</t>
  </si>
  <si>
    <t>etappe 4</t>
  </si>
  <si>
    <t>etappe 3</t>
  </si>
  <si>
    <t>etappe 2</t>
  </si>
  <si>
    <t>etappe 1</t>
  </si>
  <si>
    <t>etappe 0</t>
  </si>
  <si>
    <t>eind klassement</t>
  </si>
  <si>
    <t>dagsucces</t>
  </si>
  <si>
    <t>uitvallers (DNS)</t>
  </si>
  <si>
    <t>fictieve rugnr</t>
  </si>
  <si>
    <t>renner</t>
  </si>
  <si>
    <t>ploeg</t>
  </si>
  <si>
    <t>totaal punten</t>
  </si>
  <si>
    <t>etappe 7</t>
  </si>
  <si>
    <t>etappe 8</t>
  </si>
  <si>
    <t>etappe 9</t>
  </si>
  <si>
    <t>etappe 10</t>
  </si>
  <si>
    <t>etappe 11</t>
  </si>
  <si>
    <t>etappe 12</t>
  </si>
  <si>
    <t>etappe 13</t>
  </si>
  <si>
    <t>etappe 14</t>
  </si>
  <si>
    <t>etappe 15</t>
  </si>
  <si>
    <t>etappe 16</t>
  </si>
  <si>
    <t>etappe 17</t>
  </si>
  <si>
    <t>etappe 18</t>
  </si>
  <si>
    <t>etappe 19</t>
  </si>
  <si>
    <t>etappe 20</t>
  </si>
  <si>
    <t>etappe 21</t>
  </si>
  <si>
    <t>gele trui</t>
  </si>
  <si>
    <t>ploegenklassement</t>
  </si>
  <si>
    <t>groene trui</t>
  </si>
  <si>
    <t>bolletjes trui</t>
  </si>
  <si>
    <t>witte trui</t>
  </si>
  <si>
    <t>Punten tellen (ja =1; nee=0)</t>
  </si>
  <si>
    <t># punten</t>
  </si>
  <si>
    <t>Introduce van:</t>
  </si>
  <si>
    <t>Team:</t>
  </si>
  <si>
    <t>Deelname nr:</t>
  </si>
  <si>
    <t>Som van # punten</t>
  </si>
  <si>
    <t>Week</t>
  </si>
  <si>
    <t>Aantal ritten</t>
  </si>
  <si>
    <t>Deelnemer</t>
  </si>
  <si>
    <t>Team naam</t>
  </si>
  <si>
    <t>fictief rugnummer</t>
  </si>
  <si>
    <t>naam renner</t>
  </si>
  <si>
    <t>Totaal aantal punten</t>
  </si>
  <si>
    <t>Stand op ranglijst</t>
  </si>
  <si>
    <t>--</t>
  </si>
  <si>
    <t>Introducee van:</t>
  </si>
  <si>
    <t>Handleiding</t>
  </si>
  <si>
    <t>Dagelijkse werkzaamheden</t>
  </si>
  <si>
    <t>Uitgevallen renners in de rennerstabel op DNS zetten</t>
  </si>
  <si>
    <t>Uitslag etappe top 15 invullen in werkblad uitslagen (let op spelling!!)</t>
  </si>
  <si>
    <t>Bijgaand artikel schrijven.</t>
  </si>
  <si>
    <t>Werkblad</t>
  </si>
  <si>
    <t>Uitslagen</t>
  </si>
  <si>
    <t>Vul de namen van de 15 renners uit de uitslag in.</t>
  </si>
  <si>
    <t>Let op dat de schrijfwijze van de namen overeenkomt met de schrijfwijze in de rennerstabel.</t>
  </si>
  <si>
    <t>Zo ja, wordt de achtergrond en letters groen. Het is niet hoofdlettergevoelig</t>
  </si>
  <si>
    <t>Aan het einde van de tour worden de namen van de top15 klassement, top3 bergtrui, top3 groene trui en top3 witte trui ingevuld</t>
  </si>
  <si>
    <t>Tenslotte vul je nog de renners in van de ploeg, die de Tour ploegenklassement heeft gewonnen (niet DCMR ploegenklassement)</t>
  </si>
  <si>
    <t>Alleen de renners die de tour hebben uitgereden vul je hier in.</t>
  </si>
  <si>
    <t>Bekijken</t>
  </si>
  <si>
    <t>Hier hoef je niets in te vullen. Het blad is volledig gelinkt.</t>
  </si>
  <si>
    <t>Is bedoeld voor op de site om te raadplegen wie hoeveel punten heeft behaald met welke renner.</t>
  </si>
  <si>
    <t>Op de kolom ' naam van de renner'  zit voorwaardelijke opmaak, zodat wanneer de renner is uitgevallen deze rood wordt.</t>
  </si>
  <si>
    <t>Hierbij wordt verwezen naar werkblad 'rennerstabel', kolom AM (punten tellen mee?). In deze kolom geeft de 0 aan dat renner is uitgevallen en de 1 dat hij nog in koers is.</t>
  </si>
  <si>
    <t>in veld E3 (deelnemer) kun je de betreffende deelnemer via de combo box selecteren.</t>
  </si>
  <si>
    <t>De lijst voor de combo box staat vanaf cel k82</t>
  </si>
  <si>
    <t>Deze lijst wordt samengesteld door te verwijzen naar werkblad 'deelnemers'.</t>
  </si>
  <si>
    <t>Deelnemers</t>
  </si>
  <si>
    <t>Vanaf inschrijfformulier worden cellen  E3:E6, gekopieerd en getransponeerd naar rij in kolommen B tm E.</t>
  </si>
  <si>
    <t>De formulie in kolom D (verticaal zoeken) wordt pas opgenomen als alle deelnemers zijn ingekopieerd.</t>
  </si>
  <si>
    <t>De uitkomsten van de DCMR ploegenloting is zichtbaar vanaf cel B88:C88. De vert.zoeken functie verwijst naar deze tabel</t>
  </si>
  <si>
    <t>Vervolgens worden de fictieve rugnummers in E12:E26 van het inschrijfformulier gekopieerd en getransponeerd naar kolom I tm W in blad deelnemers</t>
  </si>
  <si>
    <t>In kolom AR worden de behaalde punten gecorrigeerd voor het DCMR ploegenklassement, wanneer jouw team een afwijkend aantal deelnemers heeft dan het reguliere aantal</t>
  </si>
  <si>
    <t>Bijv. alle teams bestaan uit 6 deelnemers, maar 1 team heeft 7 deelnemers. Dan worden de punten van dit team gecorrigeerd door ze vermenigvuldigen met 6/7</t>
  </si>
  <si>
    <t>In kolom AU wordt de ranglijst voor het indivuele klassement bepaald. In kolom AW staat de ranglijst van een dag ervoor.</t>
  </si>
  <si>
    <t>VOORDAT in het werkblad ' uitslagen'  de uitslag van de rit van die dag wordt ingevuld, wordt kolom AT als waarden gekopieerd naar kolom AU . Elke dag wordt zo een nieuwe</t>
  </si>
  <si>
    <t>kolom ingevoegd in kolom AU waardoor de ranglijst van de dag ervoor een kolom opschuift.</t>
  </si>
  <si>
    <t>De ranglijsten worden gebruikt voor het individuele klassement</t>
  </si>
  <si>
    <t>Het weekklassement kent (vooralsnog) alleen een huidige ranglijst (er wordt niet vergeleken met de ranglijst van een dag ervoor)</t>
  </si>
  <si>
    <t>Rennnerstabel</t>
  </si>
  <si>
    <t>Hierop wordt berekend hoeveel punten de renners behalen. Totaal en per weekperiode</t>
  </si>
  <si>
    <t xml:space="preserve">Als een renner uitvalt in de Tour, moet in kolom D van de betreffende rij van de renner "DNS" worden ingevuld. De naam van de renner krijgt hierdoor een rode achtergrond en zijn puntenttotaal wordt 0. </t>
  </si>
  <si>
    <t>Individuele ranglijst</t>
  </si>
  <si>
    <t>Dit bevat een draaitabel met de stand in de tourpoule. Na kopieren van de ranglijst van de dag ervoor (zie deelnemers) en invullen van de uitslagen, kan deze draaitabel worden vernieuwd.</t>
  </si>
  <si>
    <t>De eerste twee kolommen met de ranglijsten van vandaag en gister maken geen onderdeel uit van de draaitabel.</t>
  </si>
  <si>
    <t>De eerste rij (nr. 1) gele achtergrond geven.</t>
  </si>
  <si>
    <t>De totale tabel wordt gepubliceerd op de site</t>
  </si>
  <si>
    <t>Bureauklassement</t>
  </si>
  <si>
    <t xml:space="preserve">Voordat het werkblad ' uitslagen'. Wordt gevvuld, wordt de rangijst van het bureauklassement van gister gekopieerd als harde waarden in kolom K. </t>
  </si>
  <si>
    <t>De draaitabel in kolom AB kan worden ververst.</t>
  </si>
  <si>
    <t>De publicatietabel staat onder de draaitabel. Zorg dat deze aflopend is gesorteerd op kolom gemiddelde aantaal punten</t>
  </si>
  <si>
    <t xml:space="preserve">Werkblad </t>
  </si>
  <si>
    <t>Ploegenranglijst</t>
  </si>
  <si>
    <t xml:space="preserve">Draaitabellen verversen. </t>
  </si>
  <si>
    <t>Het zijn beiden publicatietabellen</t>
  </si>
  <si>
    <t>Draaitabel verversen</t>
  </si>
  <si>
    <t>Dit is ook een publicatietabel.</t>
  </si>
  <si>
    <t>Geraint Thomas</t>
  </si>
  <si>
    <t>Egan Bernal</t>
  </si>
  <si>
    <t>Michal Kwiatkowski</t>
  </si>
  <si>
    <t>Richie Porte</t>
  </si>
  <si>
    <t>Trek-Segafredo</t>
  </si>
  <si>
    <t>Bauke Mollema</t>
  </si>
  <si>
    <t>Nairo Quintana</t>
  </si>
  <si>
    <t>Mikel Landa</t>
  </si>
  <si>
    <t>Romain Bardet</t>
  </si>
  <si>
    <t>AG2R La Mondiale</t>
  </si>
  <si>
    <t>Jakob Fuglsang</t>
  </si>
  <si>
    <t>Vincenzo Nibali</t>
  </si>
  <si>
    <t>Bahrein-Merida</t>
  </si>
  <si>
    <t>Peter Sagan</t>
  </si>
  <si>
    <t>Bora-Hansgrohe</t>
  </si>
  <si>
    <t>Julian Alaphilippe</t>
  </si>
  <si>
    <t>Enric Mas</t>
  </si>
  <si>
    <t>Elia Viviani</t>
  </si>
  <si>
    <t>Thibaut Pinot</t>
  </si>
  <si>
    <t>Groupama FDJ</t>
  </si>
  <si>
    <t>Warren Barguil</t>
  </si>
  <si>
    <t>Tim Wellens</t>
  </si>
  <si>
    <t>Caleb Ewan</t>
  </si>
  <si>
    <t>Adam Yates</t>
  </si>
  <si>
    <t>Steven Kruijswijk</t>
  </si>
  <si>
    <t>Dylan Groenewegen</t>
  </si>
  <si>
    <t>Michael Matthews</t>
  </si>
  <si>
    <t>Daniel Martin</t>
  </si>
  <si>
    <t>Alexander Kristoff</t>
  </si>
  <si>
    <t>Jesus Herrada</t>
  </si>
  <si>
    <t>Jaar</t>
  </si>
  <si>
    <t>Nr1</t>
  </si>
  <si>
    <t>Nr2</t>
  </si>
  <si>
    <t>Nr3</t>
  </si>
  <si>
    <t>Ton S</t>
  </si>
  <si>
    <t>Annelies Z</t>
  </si>
  <si>
    <t>Martin S.</t>
  </si>
  <si>
    <t>Peter G</t>
  </si>
  <si>
    <t>Richard B</t>
  </si>
  <si>
    <t>Wilbert v D</t>
  </si>
  <si>
    <t>Pascal vd B</t>
  </si>
  <si>
    <t>Paul v E</t>
  </si>
  <si>
    <t>Jochem L</t>
  </si>
  <si>
    <t>Bonny v S</t>
  </si>
  <si>
    <t>Jacco S (Martin S)</t>
  </si>
  <si>
    <t>Marcel M</t>
  </si>
  <si>
    <t>René K.</t>
  </si>
  <si>
    <t>Rien H</t>
  </si>
  <si>
    <t>Francine (introduce Rien H)</t>
  </si>
  <si>
    <t>Stijn v D.</t>
  </si>
  <si>
    <t>Carola L. (introduce Jan L)</t>
  </si>
  <si>
    <t>Martijn vd H.</t>
  </si>
  <si>
    <t>Stijn v D</t>
  </si>
  <si>
    <t>Jan L</t>
  </si>
  <si>
    <t>Corjan H.</t>
  </si>
  <si>
    <t>Jan L.</t>
  </si>
  <si>
    <t>Introduce Ad O</t>
  </si>
  <si>
    <t>Arthur</t>
  </si>
  <si>
    <t>Sylvia R.</t>
  </si>
  <si>
    <t>Maurice vd K</t>
  </si>
  <si>
    <t>René vd S</t>
  </si>
  <si>
    <t>Bas van 't H.</t>
  </si>
  <si>
    <t>Marco D</t>
  </si>
  <si>
    <t>Remco B</t>
  </si>
  <si>
    <t>Jean-Marc (introduce)</t>
  </si>
  <si>
    <t>???</t>
  </si>
  <si>
    <t>Historie podium</t>
  </si>
  <si>
    <t>Nr</t>
  </si>
  <si>
    <t>Renner</t>
  </si>
  <si>
    <t>Team</t>
  </si>
  <si>
    <t>pt</t>
  </si>
  <si>
    <t>Sky</t>
  </si>
  <si>
    <t>Peter Sagan</t>
  </si>
  <si>
    <t>Tom Dumoulin</t>
  </si>
  <si>
    <t>Team Sunweb</t>
  </si>
  <si>
    <t>Chris Froome</t>
  </si>
  <si>
    <t>Julian Alaphilippe</t>
  </si>
  <si>
    <t>Quick-Step Floors</t>
  </si>
  <si>
    <t>Alexander Kristoff</t>
  </si>
  <si>
    <t>UAE Team Emirates</t>
  </si>
  <si>
    <t>Primoz Roglic</t>
  </si>
  <si>
    <t>TEAMLottoNL-Jumbo</t>
  </si>
  <si>
    <t>Arnaud Demare</t>
  </si>
  <si>
    <t>John Degenkolb</t>
  </si>
  <si>
    <t>Romain Bardet</t>
  </si>
  <si>
    <t>Greg van Avermaet</t>
  </si>
  <si>
    <t>BMC Racing Team</t>
  </si>
  <si>
    <t>Mikel Landa</t>
  </si>
  <si>
    <t>Movistar</t>
  </si>
  <si>
    <t>Pierre Latour</t>
  </si>
  <si>
    <t>Steven Kruijswijk</t>
  </si>
  <si>
    <t>Sonny Colbrelli</t>
  </si>
  <si>
    <t>Ideale team 2018</t>
  </si>
  <si>
    <t>Bijnaam:</t>
  </si>
  <si>
    <t># Weekpunten</t>
  </si>
  <si>
    <t>Ranglijst individueel klassement van gister kopieren als harde waarden</t>
  </si>
  <si>
    <t>Kopman analyse</t>
  </si>
  <si>
    <t>Percentage</t>
  </si>
  <si>
    <t>Analyse over de jaren</t>
  </si>
  <si>
    <t>Vergelijking deelnemers</t>
  </si>
  <si>
    <t># deelnemers</t>
  </si>
  <si>
    <t># DCMR medewerkers</t>
  </si>
  <si>
    <t># introducees</t>
  </si>
  <si>
    <t>% mannen</t>
  </si>
  <si>
    <t>% vrouwen</t>
  </si>
  <si>
    <t>2019</t>
  </si>
  <si>
    <t>2018</t>
  </si>
  <si>
    <t>2017</t>
  </si>
  <si>
    <t>TOP 20 meest gekozen renners (incl. kopman)</t>
  </si>
  <si>
    <t>plek</t>
  </si>
  <si>
    <t>Fictief rugnummer</t>
  </si>
  <si>
    <t>Aantal x gekozen</t>
  </si>
  <si>
    <t>Klik hier voor de link naar het bestand</t>
  </si>
  <si>
    <t>Aantal keer gekozen</t>
  </si>
  <si>
    <t>Dalen / stijgen</t>
  </si>
  <si>
    <t>Aantal punten team</t>
  </si>
  <si>
    <t>Bureau</t>
  </si>
  <si>
    <t>Tour 2020</t>
  </si>
  <si>
    <t>MENC - FJZ</t>
  </si>
  <si>
    <t>AENO - AREC</t>
  </si>
  <si>
    <t>RENA - REGH</t>
  </si>
  <si>
    <t>Oud Medewerkers</t>
  </si>
  <si>
    <t>IENH - HENR</t>
  </si>
  <si>
    <t>iENH - IDATE</t>
  </si>
  <si>
    <t>IENH - IHABO</t>
  </si>
  <si>
    <t>IENH - IREBA</t>
  </si>
  <si>
    <t>MENC - PIM</t>
  </si>
  <si>
    <t>RENA - REGIE</t>
  </si>
  <si>
    <t># deelnemers (incl. introduces)</t>
  </si>
  <si>
    <t>Bureaus</t>
  </si>
  <si>
    <t>Gemiddelde van # punten</t>
  </si>
  <si>
    <t>Draaitabellen individueel, ploegen en bureauklassement verversen.</t>
  </si>
  <si>
    <t>Team Ineos Grenadiers</t>
  </si>
  <si>
    <t>Richard Carapaz</t>
  </si>
  <si>
    <t>Dylan van Baarle</t>
  </si>
  <si>
    <t>Luke Rowe</t>
  </si>
  <si>
    <t>Andrey Amador</t>
  </si>
  <si>
    <t>Jonathan Castroviejo</t>
  </si>
  <si>
    <t>Pavel Sivakov</t>
  </si>
  <si>
    <t>Primoz Roglic</t>
  </si>
  <si>
    <t>Jumbo Visma</t>
  </si>
  <si>
    <t>Tom Dumoulin</t>
  </si>
  <si>
    <t>Amund Grondahl Jansen</t>
  </si>
  <si>
    <t>Wout van Aert</t>
  </si>
  <si>
    <t>George Bennet</t>
  </si>
  <si>
    <t>Robert Gesink</t>
  </si>
  <si>
    <t>Tony Martin</t>
  </si>
  <si>
    <t>Sepp Kuss</t>
  </si>
  <si>
    <t>Deceuninck - Quick Step</t>
  </si>
  <si>
    <t>Sam Bennet</t>
  </si>
  <si>
    <t>Bob Jungels</t>
  </si>
  <si>
    <t>Kasper Asgreen</t>
  </si>
  <si>
    <t>Michael Mørkøv</t>
  </si>
  <si>
    <t>Dries Devenyns</t>
  </si>
  <si>
    <t>Shane Archbold</t>
  </si>
  <si>
    <t>Tim De Clercq</t>
  </si>
  <si>
    <t>Mauri Vansevenant</t>
  </si>
  <si>
    <t>Rémi Cavagna</t>
  </si>
  <si>
    <t>Thomas de Gendt</t>
  </si>
  <si>
    <t>Lotto Soudal</t>
  </si>
  <si>
    <t>Philippe Gilbert</t>
  </si>
  <si>
    <t>John Degenkolb</t>
  </si>
  <si>
    <t>Jasper De Buyst</t>
  </si>
  <si>
    <t>Roger Kluge</t>
  </si>
  <si>
    <t>Steff Cras</t>
  </si>
  <si>
    <t>Pierre Latour</t>
  </si>
  <si>
    <t>Oliver Naesen</t>
  </si>
  <si>
    <t>Alexis Vuillermoz</t>
  </si>
  <si>
    <t>Tony Gallopin</t>
  </si>
  <si>
    <t>Benoit Cosnefroy</t>
  </si>
  <si>
    <t>Francois Bidard</t>
  </si>
  <si>
    <t>Mikael Cherel</t>
  </si>
  <si>
    <t>Alexis Gougeard</t>
  </si>
  <si>
    <t>Clément Venturini</t>
  </si>
  <si>
    <t>Miguel Angel Lopez</t>
  </si>
  <si>
    <t>Astana Pro Team</t>
  </si>
  <si>
    <t>Alexey Loetsenko</t>
  </si>
  <si>
    <t>Ion Izagirre</t>
  </si>
  <si>
    <t>Gorka Izagirre</t>
  </si>
  <si>
    <t>Omar Fraile</t>
  </si>
  <si>
    <t>Luis Léon Sanchez</t>
  </si>
  <si>
    <t>Merhawi Kudus</t>
  </si>
  <si>
    <t>Nikita Stalnov</t>
  </si>
  <si>
    <t>Bahrein McLaren</t>
  </si>
  <si>
    <t>Wout Poels</t>
  </si>
  <si>
    <t>Matej Mohoric</t>
  </si>
  <si>
    <t>Pello Bilbao</t>
  </si>
  <si>
    <t>Sonny Colbrelli</t>
  </si>
  <si>
    <t>Rafael Valls</t>
  </si>
  <si>
    <t>Eros Capecchi</t>
  </si>
  <si>
    <t>Damiano Caruso</t>
  </si>
  <si>
    <t>Mark Cavendish</t>
  </si>
  <si>
    <t>Marco Haller</t>
  </si>
  <si>
    <t>Emanuel Buchmann</t>
  </si>
  <si>
    <t>BORA hansgrohe</t>
  </si>
  <si>
    <t>Maximilian Schachmann</t>
  </si>
  <si>
    <t>Lennard Kamna</t>
  </si>
  <si>
    <t>Daniel Oss</t>
  </si>
  <si>
    <t>Gregor Muhlberger</t>
  </si>
  <si>
    <t>Lukas Postlberger</t>
  </si>
  <si>
    <t>Felix Grosschartner</t>
  </si>
  <si>
    <t>Andreas Schillinger</t>
  </si>
  <si>
    <t>Cofidis, Solutions Crédits</t>
  </si>
  <si>
    <t>Fabio Sabatini</t>
  </si>
  <si>
    <t>Guillaume Martin</t>
  </si>
  <si>
    <t>Christophe Laporte</t>
  </si>
  <si>
    <t>Nicolas Edet</t>
  </si>
  <si>
    <t>Pierre-Luc Périchon</t>
  </si>
  <si>
    <t>Anthony Perez</t>
  </si>
  <si>
    <t>Victor Lafay</t>
  </si>
  <si>
    <t>Luis Angel Maté</t>
  </si>
  <si>
    <t>Greg van Avermaet</t>
  </si>
  <si>
    <t>CCC Team</t>
  </si>
  <si>
    <t>Ilnur Zakarin</t>
  </si>
  <si>
    <t>Matteo Trentin</t>
  </si>
  <si>
    <t>Michael Schar</t>
  </si>
  <si>
    <t>Alessandro De Marchi</t>
  </si>
  <si>
    <t>Simon Geschke</t>
  </si>
  <si>
    <t>Jonas Koch</t>
  </si>
  <si>
    <t>Jan Hirt</t>
  </si>
  <si>
    <t>Rigoberto Uran</t>
  </si>
  <si>
    <t>EF Pro Cycling</t>
  </si>
  <si>
    <t>Michael Woods</t>
  </si>
  <si>
    <t>Daniel Felipe Martinez</t>
  </si>
  <si>
    <t>Sergio Higuita</t>
  </si>
  <si>
    <t>Tejay van Garderen</t>
  </si>
  <si>
    <t>Magnus Cort</t>
  </si>
  <si>
    <t>Jens Keukeleire</t>
  </si>
  <si>
    <t>Alberto Bettiol</t>
  </si>
  <si>
    <t>Lawson Craddock</t>
  </si>
  <si>
    <t>Simon Clarke</t>
  </si>
  <si>
    <t>Groupama - FDJ</t>
  </si>
  <si>
    <t>David Gaudu</t>
  </si>
  <si>
    <t>Stefan Kung</t>
  </si>
  <si>
    <t>William Bonnet</t>
  </si>
  <si>
    <t>Sébastien Reichenbach</t>
  </si>
  <si>
    <t>Rudy Molard</t>
  </si>
  <si>
    <t>Valentin Madouas</t>
  </si>
  <si>
    <t>Antoine Duchesne</t>
  </si>
  <si>
    <t>Bruno Armirail</t>
  </si>
  <si>
    <t>Matthieu Ladagnous</t>
  </si>
  <si>
    <t>Israel Start-Up Nation</t>
  </si>
  <si>
    <t>André Greipel</t>
  </si>
  <si>
    <t>Daniel Navarro</t>
  </si>
  <si>
    <t>Nills Politt</t>
  </si>
  <si>
    <t>Erik Zabel</t>
  </si>
  <si>
    <t>Hugo Hofstetter</t>
  </si>
  <si>
    <t>Rudy Barbier</t>
  </si>
  <si>
    <t>Guy Sagiv</t>
  </si>
  <si>
    <t>Guy Niv</t>
  </si>
  <si>
    <t>Mads Wurtz Schmidt</t>
  </si>
  <si>
    <t>Mitchelton-Scott</t>
  </si>
  <si>
    <t>Esteban Chaves</t>
  </si>
  <si>
    <t>Mikel Nieve</t>
  </si>
  <si>
    <t>Daryl Impey</t>
  </si>
  <si>
    <t>Christopher Juul-Jensen</t>
  </si>
  <si>
    <t>Jack Bauer</t>
  </si>
  <si>
    <t>Luka Mezgec</t>
  </si>
  <si>
    <t>Sam Bewley</t>
  </si>
  <si>
    <t>Alejandro Valverde</t>
  </si>
  <si>
    <t>Movistar Team</t>
  </si>
  <si>
    <t>Jurgen Roelandts</t>
  </si>
  <si>
    <t>Imanol Erviti</t>
  </si>
  <si>
    <t>Marc Soler</t>
  </si>
  <si>
    <t>José Joaquin Rojas</t>
  </si>
  <si>
    <t>Carlos Verona</t>
  </si>
  <si>
    <t>Nelson Oliveira</t>
  </si>
  <si>
    <t>Dario Cataldo</t>
  </si>
  <si>
    <t>Antonio Pedrero</t>
  </si>
  <si>
    <t>Domenico Pozzovivo</t>
  </si>
  <si>
    <t>NTT Pro Cycling</t>
  </si>
  <si>
    <t>Giacomo Nizzolo</t>
  </si>
  <si>
    <t>Roman Kreuziger</t>
  </si>
  <si>
    <t>Edvald Boasson Hagen</t>
  </si>
  <si>
    <t>Michael Valgren</t>
  </si>
  <si>
    <t>Max Walscheid</t>
  </si>
  <si>
    <t>Michael Gogl</t>
  </si>
  <si>
    <t>Ryan Gibbons</t>
  </si>
  <si>
    <t>Soren Kragh Andersen</t>
  </si>
  <si>
    <t>Team Sunweb</t>
  </si>
  <si>
    <t>Tiesj Benoot</t>
  </si>
  <si>
    <t>Nicolas Roche</t>
  </si>
  <si>
    <t>Cees Bol</t>
  </si>
  <si>
    <t>Marc Hirschi</t>
  </si>
  <si>
    <t>Joris Nieuwenhuis</t>
  </si>
  <si>
    <t>Jasha Sutterlin</t>
  </si>
  <si>
    <t>Nikias Arndt</t>
  </si>
  <si>
    <t>Caspar Pedersen</t>
  </si>
  <si>
    <t>Trek - Segafredo</t>
  </si>
  <si>
    <t>Mads Pedersen</t>
  </si>
  <si>
    <t>Jasper Stuyven</t>
  </si>
  <si>
    <t>Niklas Eg</t>
  </si>
  <si>
    <t>Alex Kirsch</t>
  </si>
  <si>
    <t>Toms Skujins</t>
  </si>
  <si>
    <t>Kenny Elissonde</t>
  </si>
  <si>
    <t>Edward Theuns</t>
  </si>
  <si>
    <t>Pieter Weening</t>
  </si>
  <si>
    <t>Fabio Aru</t>
  </si>
  <si>
    <t>UAE-Team Emirates</t>
  </si>
  <si>
    <t>Tadej Pogacar</t>
  </si>
  <si>
    <t>David De la Cruz</t>
  </si>
  <si>
    <t>Marco Marcato</t>
  </si>
  <si>
    <t>Jan Polanc</t>
  </si>
  <si>
    <t>Sven Erik Bystrom</t>
  </si>
  <si>
    <t>Arkéa Samsic</t>
  </si>
  <si>
    <t>Maxime Bouet</t>
  </si>
  <si>
    <t>Kevin Ledanois</t>
  </si>
  <si>
    <t>Anthony Delaplace</t>
  </si>
  <si>
    <t>Romain Hardy</t>
  </si>
  <si>
    <t>Winner Anacona</t>
  </si>
  <si>
    <t>Connor Swift</t>
  </si>
  <si>
    <t>Diego Rosa</t>
  </si>
  <si>
    <t>Lukasz Owsian</t>
  </si>
  <si>
    <t>Pierre Rolland</t>
  </si>
  <si>
    <t>B &amp; B Hotels - Vital Concept p/b KTM</t>
  </si>
  <si>
    <t>Jens Debusschere</t>
  </si>
  <si>
    <t>Bryan Coquard</t>
  </si>
  <si>
    <t>Frederik Backaert</t>
  </si>
  <si>
    <t>Cyril Barthe</t>
  </si>
  <si>
    <t>Maxime Chevalier</t>
  </si>
  <si>
    <t>Cyril Gautier</t>
  </si>
  <si>
    <t>Quentin Pacher</t>
  </si>
  <si>
    <t>Kevin Reza</t>
  </si>
  <si>
    <t>Sebastian Schonberger</t>
  </si>
  <si>
    <t>Lilian Calmejane</t>
  </si>
  <si>
    <t>Team Total Direct Energie</t>
  </si>
  <si>
    <t>Romain Sicard</t>
  </si>
  <si>
    <t>Niccolo Bonifazio</t>
  </si>
  <si>
    <t>Jérome Cousin</t>
  </si>
  <si>
    <t>Fabien Grellier</t>
  </si>
  <si>
    <t>Julien Simon</t>
  </si>
  <si>
    <t>Geoffrey Soupe</t>
  </si>
  <si>
    <t>Anthony Turgis</t>
  </si>
  <si>
    <t>Rein Taaramae</t>
  </si>
  <si>
    <t>Mathieu Burgaudeau</t>
  </si>
  <si>
    <t>dns</t>
  </si>
  <si>
    <t>DNS</t>
  </si>
  <si>
    <t>Dns</t>
  </si>
  <si>
    <t>Dalida</t>
  </si>
  <si>
    <t>Inez E.</t>
  </si>
  <si>
    <t>Fabio Felline</t>
  </si>
  <si>
    <t>Harold Tejeda</t>
  </si>
  <si>
    <t>Davide Formolo</t>
  </si>
  <si>
    <t>Vegard Stake Laengen</t>
  </si>
  <si>
    <t>Zdenenk Stybar</t>
  </si>
  <si>
    <t>Hugh Carthy</t>
  </si>
  <si>
    <t>Neilson Powless</t>
  </si>
  <si>
    <t>Dayer Quintana</t>
  </si>
  <si>
    <t>Clement Russo</t>
  </si>
  <si>
    <t>Luis Mas</t>
  </si>
  <si>
    <t>Simone Consommi</t>
  </si>
  <si>
    <t>Kenneth Vanbilsen</t>
  </si>
  <si>
    <t>Ben Hermans</t>
  </si>
  <si>
    <t>Tom van Asbroeck</t>
  </si>
  <si>
    <t>Krists Neilands</t>
  </si>
  <si>
    <t>Dries van Gestel</t>
  </si>
  <si>
    <t>Nans Peters</t>
  </si>
  <si>
    <t>Kees-Jan G.</t>
  </si>
  <si>
    <t>Isabel V.</t>
  </si>
  <si>
    <t>Betaald?</t>
  </si>
  <si>
    <t>ja</t>
  </si>
  <si>
    <t>Celine K.</t>
  </si>
  <si>
    <t>Celine Frigidaire</t>
  </si>
  <si>
    <t>Pier de Jong</t>
  </si>
  <si>
    <t>Pier de J.</t>
  </si>
  <si>
    <t>Papierementos</t>
  </si>
  <si>
    <t>VanLions</t>
  </si>
  <si>
    <t>Mark van L.</t>
  </si>
  <si>
    <t>Rogier de B.</t>
  </si>
  <si>
    <t>Paul van V.</t>
  </si>
  <si>
    <t>Corano 62CT</t>
  </si>
  <si>
    <t>Henk</t>
  </si>
  <si>
    <t>Maarten L.</t>
  </si>
  <si>
    <t>Diablito Mexicano</t>
  </si>
  <si>
    <t>Quibus</t>
  </si>
  <si>
    <t>Quirijn M.</t>
  </si>
  <si>
    <t>Koen de K.</t>
  </si>
  <si>
    <t>KoenMK</t>
  </si>
  <si>
    <t>Bert van der S.</t>
  </si>
  <si>
    <t>Sandra S.</t>
  </si>
  <si>
    <t>Roos M.</t>
  </si>
  <si>
    <t>Guus M.</t>
  </si>
  <si>
    <t>Daniël B.</t>
  </si>
  <si>
    <t>Michael S.</t>
  </si>
  <si>
    <t>Murdock75</t>
  </si>
  <si>
    <t>Tim Z.</t>
  </si>
  <si>
    <t>Vera de L.</t>
  </si>
  <si>
    <t>Shark-girl from FIP</t>
  </si>
  <si>
    <t>Haydée de C.</t>
  </si>
  <si>
    <t>Frederik Frison</t>
  </si>
  <si>
    <t>PinarelloPower</t>
  </si>
  <si>
    <t>Danny C.</t>
  </si>
  <si>
    <t>Léon 't H.</t>
  </si>
  <si>
    <t>Sjaspatat</t>
  </si>
  <si>
    <t>Mike M.</t>
  </si>
  <si>
    <t xml:space="preserve">Mike </t>
  </si>
  <si>
    <t>Hans V.</t>
  </si>
  <si>
    <t>échappée-bidon</t>
  </si>
  <si>
    <t>Pascal van der B.</t>
  </si>
  <si>
    <t>Wouter W.</t>
  </si>
  <si>
    <t>Tinka H.</t>
  </si>
  <si>
    <t>Sander S.</t>
  </si>
  <si>
    <t>Sandji</t>
  </si>
  <si>
    <t>Roderick S.</t>
  </si>
  <si>
    <t>Joost C.</t>
  </si>
  <si>
    <t>Wuyts &amp; De Cauwer</t>
  </si>
  <si>
    <t>Edwin B.</t>
  </si>
  <si>
    <t>Edje</t>
  </si>
  <si>
    <t>Frans S.</t>
  </si>
  <si>
    <t>Kweenie</t>
  </si>
  <si>
    <t>Tim van B.</t>
  </si>
  <si>
    <t>Paul van E.</t>
  </si>
  <si>
    <t>de kanibaal</t>
  </si>
  <si>
    <t>El Jardinero</t>
  </si>
  <si>
    <t>Sjoerd T.</t>
  </si>
  <si>
    <t>Jan van B.</t>
  </si>
  <si>
    <t>Quinn H.</t>
  </si>
  <si>
    <t>QUINNtana</t>
  </si>
  <si>
    <t>Morechurch</t>
  </si>
  <si>
    <t>Marcel M.</t>
  </si>
  <si>
    <t>Olivia &amp; Eline</t>
  </si>
  <si>
    <t>O&amp;E Morechurch</t>
  </si>
  <si>
    <t>d'r op en d'r over</t>
  </si>
  <si>
    <t>Rob F.</t>
  </si>
  <si>
    <t>Ben</t>
  </si>
  <si>
    <t>Hans F.</t>
  </si>
  <si>
    <t>Esther van der L.</t>
  </si>
  <si>
    <t>Frank Dumoulin</t>
  </si>
  <si>
    <t>RENA - REGIN</t>
  </si>
  <si>
    <t>Frank S.</t>
  </si>
  <si>
    <t>Elise B.</t>
  </si>
  <si>
    <t>Robert M.</t>
  </si>
  <si>
    <t>Marco D.</t>
  </si>
  <si>
    <t>Thijs D.</t>
  </si>
  <si>
    <t>Petra K.</t>
  </si>
  <si>
    <t>Peetje</t>
  </si>
  <si>
    <t>Margret N.</t>
  </si>
  <si>
    <t>Evelien de V.</t>
  </si>
  <si>
    <t>Amber K.</t>
  </si>
  <si>
    <t>Raymonde K.</t>
  </si>
  <si>
    <t>Koekje</t>
  </si>
  <si>
    <t>Marina P.</t>
  </si>
  <si>
    <t>De Renner</t>
  </si>
  <si>
    <t>Jacques F.</t>
  </si>
  <si>
    <t>Hup NAC</t>
  </si>
  <si>
    <t>Ivonne L.</t>
  </si>
  <si>
    <t>Carola L.</t>
  </si>
  <si>
    <t>Kroola</t>
  </si>
  <si>
    <t>JZHL</t>
  </si>
  <si>
    <t>Marcelino Brochet</t>
  </si>
  <si>
    <t>Marcel S.</t>
  </si>
  <si>
    <t>Elly V.</t>
  </si>
  <si>
    <t>Kevin S.</t>
  </si>
  <si>
    <t>Turbo Tom in het geel</t>
  </si>
  <si>
    <t>CVR4Ever!</t>
  </si>
  <si>
    <t>Emiel V.</t>
  </si>
  <si>
    <t>Berggeit</t>
  </si>
  <si>
    <t>Maurice van der K.</t>
  </si>
  <si>
    <t>Cor V.</t>
  </si>
  <si>
    <t>Cor ZuidZee</t>
  </si>
  <si>
    <t>Oud-geel</t>
  </si>
  <si>
    <t>René van der S.</t>
  </si>
  <si>
    <t>Smart boy</t>
  </si>
  <si>
    <t>Thea S.</t>
  </si>
  <si>
    <t>Toine S.</t>
  </si>
  <si>
    <t>René Kl.</t>
  </si>
  <si>
    <t>Very, very dark horse</t>
  </si>
  <si>
    <t>Gerrit T.</t>
  </si>
  <si>
    <t>Jochem L.</t>
  </si>
  <si>
    <t>MARS</t>
  </si>
  <si>
    <t>Marcia W.</t>
  </si>
  <si>
    <t>Daphne de V.</t>
  </si>
  <si>
    <t>Daffio</t>
  </si>
  <si>
    <t>Rita V.</t>
  </si>
  <si>
    <t>Peanut 1969</t>
  </si>
  <si>
    <t>Patricia U.</t>
  </si>
  <si>
    <t>Bonny &amp; Clyde Racing team</t>
  </si>
  <si>
    <t>Bonny van S.</t>
  </si>
  <si>
    <t>Komtie dan he</t>
  </si>
  <si>
    <t>Jean-Marc K.</t>
  </si>
  <si>
    <t>Sandra van D.</t>
  </si>
  <si>
    <t>See the light</t>
  </si>
  <si>
    <t>Carolien van R.</t>
  </si>
  <si>
    <t>Team de Witt</t>
  </si>
  <si>
    <t>Leonie K.</t>
  </si>
  <si>
    <t>Maarten de H.</t>
  </si>
  <si>
    <t>Marga D.</t>
  </si>
  <si>
    <t>URK 51</t>
  </si>
  <si>
    <t>Jan B.</t>
  </si>
  <si>
    <t>Frank F.</t>
  </si>
  <si>
    <t>Yvette S.</t>
  </si>
  <si>
    <t>Maarten H.</t>
  </si>
  <si>
    <t xml:space="preserve">Marcel B. </t>
  </si>
  <si>
    <t>Malrini</t>
  </si>
  <si>
    <t xml:space="preserve">Rien H. </t>
  </si>
  <si>
    <t>Speedy G.</t>
  </si>
  <si>
    <t>Cindy S.</t>
  </si>
  <si>
    <t>Zingende spaak</t>
  </si>
  <si>
    <t>M&amp;M</t>
  </si>
  <si>
    <t>Michel van der M.</t>
  </si>
  <si>
    <t>Dame Blanche</t>
  </si>
  <si>
    <t>Nikki B.</t>
  </si>
  <si>
    <t>Ronald van E.</t>
  </si>
  <si>
    <t>ReginRunner</t>
  </si>
  <si>
    <t>Nadine da S.</t>
  </si>
  <si>
    <t>Wilco L.</t>
  </si>
  <si>
    <t>René Ke.</t>
  </si>
  <si>
    <t>#ikremvoorniemand</t>
  </si>
  <si>
    <t>Lodie G.</t>
  </si>
  <si>
    <t>#opmijndriewieler</t>
  </si>
  <si>
    <t>René Ke.2</t>
  </si>
  <si>
    <t>Sylvia E.</t>
  </si>
  <si>
    <t>LauLau</t>
  </si>
  <si>
    <t>Laura de V.</t>
  </si>
  <si>
    <t>Ina B.</t>
  </si>
  <si>
    <t>D'r op en d'r over</t>
  </si>
  <si>
    <t>Jacco S.</t>
  </si>
  <si>
    <t>Le Patron de Peleton</t>
  </si>
  <si>
    <t>De Zuipschuit  uit Zundert</t>
  </si>
  <si>
    <t>Wessel W.</t>
  </si>
  <si>
    <t>Mr.T</t>
  </si>
  <si>
    <t>Daniëlle B.</t>
  </si>
  <si>
    <t>Theodoor F.</t>
  </si>
  <si>
    <t>Turboronnie</t>
  </si>
  <si>
    <t>Ronald van de K.</t>
  </si>
  <si>
    <t>Christiaan van S.</t>
  </si>
  <si>
    <t>Chrissie</t>
  </si>
  <si>
    <t>Astrid P.</t>
  </si>
  <si>
    <t>Pop</t>
  </si>
  <si>
    <t>Piet-Hein N.</t>
  </si>
  <si>
    <t>Cinderella</t>
  </si>
  <si>
    <t>Huibert de V.</t>
  </si>
  <si>
    <t>Eric BK</t>
  </si>
  <si>
    <t>Klatretrøye</t>
  </si>
  <si>
    <t>Mieke L.</t>
  </si>
  <si>
    <t>Cindy van den B.</t>
  </si>
  <si>
    <t>Frank Vroem</t>
  </si>
  <si>
    <t>Frank van de S.</t>
  </si>
  <si>
    <t>Jack van W.</t>
  </si>
  <si>
    <t>Niek H.</t>
  </si>
  <si>
    <t>Boer Jack</t>
  </si>
  <si>
    <t>Rib Aïe</t>
  </si>
  <si>
    <t>Sytske F.</t>
  </si>
  <si>
    <t>Mark van D.</t>
  </si>
  <si>
    <t>Wendy S.</t>
  </si>
  <si>
    <t>Mitchell van V.</t>
  </si>
  <si>
    <t>Kay L.</t>
  </si>
  <si>
    <t>Jos S.</t>
  </si>
  <si>
    <t>Ronald van I.</t>
  </si>
  <si>
    <t>Ahmet M.</t>
  </si>
  <si>
    <t>AMC</t>
  </si>
  <si>
    <t>Ro</t>
  </si>
  <si>
    <t>Michella B.</t>
  </si>
  <si>
    <t>MSK</t>
  </si>
  <si>
    <t>Astana</t>
  </si>
  <si>
    <t>Cofidis</t>
  </si>
  <si>
    <t>BORA Hansgrohe</t>
  </si>
  <si>
    <t>Mitchelton - Scott</t>
  </si>
  <si>
    <t>DCMR - REGENBOOG</t>
  </si>
  <si>
    <t>Totaal Groupama FDJ</t>
  </si>
  <si>
    <t>Totaal NTT Pro Cycling</t>
  </si>
  <si>
    <t>Totaal Mitchelton - Scott</t>
  </si>
  <si>
    <t>Totaal Cofidis</t>
  </si>
  <si>
    <t>Totaal Lotto Soudal</t>
  </si>
  <si>
    <t>Totaal AG2R La Mondiale</t>
  </si>
  <si>
    <t>Totaal BORA Hansgrohe</t>
  </si>
  <si>
    <t>Totaal Astana</t>
  </si>
  <si>
    <t>Totaal Movistar Team</t>
  </si>
  <si>
    <t>Totaal CCC Team</t>
  </si>
  <si>
    <t>Totaal Jumbo Visma</t>
  </si>
  <si>
    <t>Totaal Team Ineos Grenadiers</t>
  </si>
  <si>
    <t>Totaal Deceuninck - Quick Step</t>
  </si>
  <si>
    <t>Aantal van Team:</t>
  </si>
  <si>
    <t>Gemiddelde</t>
  </si>
  <si>
    <t>2020</t>
  </si>
  <si>
    <t>Oud medewerkers</t>
  </si>
  <si>
    <t>v</t>
  </si>
  <si>
    <t>m</t>
  </si>
  <si>
    <t>Eindtotaal</t>
  </si>
  <si>
    <t>nr</t>
  </si>
  <si>
    <t>naam</t>
  </si>
  <si>
    <t>aantal</t>
  </si>
  <si>
    <t>Som van aantal</t>
  </si>
  <si>
    <t>Sam Bennett</t>
  </si>
  <si>
    <t>Hugo Houle</t>
  </si>
  <si>
    <t>37 - Sjoerd T.</t>
  </si>
  <si>
    <t>Nu</t>
  </si>
  <si>
    <t>Keven Ledanois</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</si>
</sst>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 #,##0.00_ ;_ * \-#,##0.00_ ;_ * &quot;-&quot;??_ ;_ @_ "/>
    <numFmt numFmtId="165" formatCode="000"/>
    <numFmt numFmtId="166" formatCode="_ * #,##0_ ;_ * \-#,##0_ ;_ * &quot;-&quot;??_ ;_ @_ "/>
    <numFmt numFmtId="167" formatCode="0.0"/>
    <numFmt numFmtId="168" formatCode="_ * #,##0.0_ ;_ * \-#,##0.0_ ;_ * &quot;-&quot;??_ ;_ @_ "/>
  </numFmts>
  <fonts count="40" x14ac:knownFonts="1">
    <font>
      <sz val="11"/>
      <color theme="1"/>
      <name val="Calibri"/>
      <family val="2"/>
      <scheme val="minor"/>
    </font>
    <font>
      <u/>
      <sz val="11"/>
      <color theme="10"/>
      <name val="Calibri"/>
      <family val="2"/>
      <scheme val="minor"/>
    </font>
    <font>
      <b/>
      <u/>
      <sz val="12"/>
      <name val="Calibri"/>
      <family val="2"/>
      <scheme val="minor"/>
    </font>
    <font>
      <i/>
      <sz val="12"/>
      <color theme="1"/>
      <name val="Calibri"/>
      <family val="2"/>
      <scheme val="minor"/>
    </font>
    <font>
      <b/>
      <sz val="16"/>
      <color theme="1"/>
      <name val="Calibri"/>
      <family val="2"/>
      <scheme val="minor"/>
    </font>
    <font>
      <sz val="10"/>
      <name val="Arial"/>
      <family val="2"/>
    </font>
    <font>
      <b/>
      <sz val="11"/>
      <color theme="1"/>
      <name val="Calibri"/>
      <family val="2"/>
      <scheme val="minor"/>
    </font>
    <font>
      <sz val="11"/>
      <color theme="1"/>
      <name val="Calibri"/>
      <family val="2"/>
      <scheme val="minor"/>
    </font>
    <font>
      <sz val="11"/>
      <color theme="0"/>
      <name val="Calibri"/>
      <family val="2"/>
      <scheme val="minor"/>
    </font>
    <font>
      <sz val="9"/>
      <color theme="1"/>
      <name val="Calibri"/>
      <family val="2"/>
      <scheme val="minor"/>
    </font>
    <font>
      <b/>
      <sz val="9"/>
      <color theme="6" tint="-0.249977111117893"/>
      <name val="Calibri"/>
      <family val="2"/>
      <scheme val="minor"/>
    </font>
    <font>
      <b/>
      <sz val="9"/>
      <color rgb="FF76933C"/>
      <name val="Calibri"/>
      <family val="2"/>
      <scheme val="minor"/>
    </font>
    <font>
      <b/>
      <sz val="9"/>
      <name val="Calibri"/>
      <family val="2"/>
      <scheme val="minor"/>
    </font>
    <font>
      <b/>
      <sz val="9"/>
      <color theme="0"/>
      <name val="Calibri"/>
      <family val="2"/>
      <scheme val="minor"/>
    </font>
    <font>
      <sz val="11"/>
      <color theme="6" tint="-0.249977111117893"/>
      <name val="Calibri"/>
      <family val="2"/>
      <scheme val="minor"/>
    </font>
    <font>
      <sz val="11"/>
      <color rgb="FF76933C"/>
      <name val="Calibri"/>
      <family val="2"/>
      <scheme val="minor"/>
    </font>
    <font>
      <sz val="11"/>
      <name val="Calibri"/>
      <family val="2"/>
      <scheme val="minor"/>
    </font>
    <font>
      <b/>
      <sz val="9"/>
      <color indexed="81"/>
      <name val="Calibri"/>
      <family val="2"/>
    </font>
    <font>
      <sz val="9"/>
      <color indexed="81"/>
      <name val="Calibri"/>
      <family val="2"/>
    </font>
    <font>
      <b/>
      <sz val="9"/>
      <color rgb="FF000000"/>
      <name val="Calibri"/>
      <family val="2"/>
    </font>
    <font>
      <sz val="9"/>
      <color rgb="FF000000"/>
      <name val="Calibri"/>
      <family val="2"/>
    </font>
    <font>
      <b/>
      <sz val="11"/>
      <name val="Calibri"/>
      <family val="2"/>
      <scheme val="minor"/>
    </font>
    <font>
      <b/>
      <sz val="11"/>
      <color rgb="FF000000"/>
      <name val="Tahoma"/>
      <family val="2"/>
    </font>
    <font>
      <b/>
      <sz val="10"/>
      <color rgb="FF000000"/>
      <name val="Tahoma"/>
      <family val="2"/>
    </font>
    <font>
      <sz val="10"/>
      <color rgb="FF000000"/>
      <name val="Tahoma"/>
      <family val="2"/>
    </font>
    <font>
      <b/>
      <sz val="11"/>
      <color theme="0"/>
      <name val="Calibri"/>
      <family val="2"/>
      <scheme val="minor"/>
    </font>
    <font>
      <b/>
      <sz val="14"/>
      <color theme="1"/>
      <name val="Calibri"/>
      <family val="2"/>
      <scheme val="minor"/>
    </font>
    <font>
      <sz val="10"/>
      <color theme="1"/>
      <name val="Calibri"/>
      <family val="2"/>
      <scheme val="minor"/>
    </font>
    <font>
      <sz val="11"/>
      <color rgb="FF000000"/>
      <name val="Calibri"/>
      <family val="2"/>
      <scheme val="minor"/>
    </font>
    <font>
      <b/>
      <sz val="11"/>
      <color rgb="FF000000"/>
      <name val="Calibri"/>
      <family val="2"/>
      <scheme val="minor"/>
    </font>
    <font>
      <sz val="10"/>
      <color rgb="FFFFFFFF"/>
      <name val="Arial"/>
      <family val="2"/>
    </font>
    <font>
      <sz val="11"/>
      <color theme="0" tint="-0.249977111117893"/>
      <name val="Calibri"/>
      <family val="2"/>
      <scheme val="minor"/>
    </font>
    <font>
      <b/>
      <u/>
      <sz val="14"/>
      <color theme="1"/>
      <name val="Calibri"/>
      <family val="2"/>
      <scheme val="minor"/>
    </font>
    <font>
      <b/>
      <sz val="11"/>
      <color theme="1"/>
      <name val="Calibri"/>
      <family val="2"/>
    </font>
    <font>
      <sz val="11"/>
      <color rgb="FF000000"/>
      <name val="Calibri"/>
      <family val="2"/>
    </font>
    <font>
      <sz val="18"/>
      <color rgb="FF000000"/>
      <name val="Impact"/>
      <family val="2"/>
    </font>
    <font>
      <b/>
      <sz val="11"/>
      <color rgb="FFFFFFFF"/>
      <name val="Calibri"/>
      <family val="2"/>
      <scheme val="minor"/>
    </font>
    <font>
      <b/>
      <i/>
      <sz val="11"/>
      <color theme="1"/>
      <name val="Calibri"/>
      <family val="2"/>
      <scheme val="minor"/>
    </font>
    <font>
      <sz val="11"/>
      <color theme="1"/>
      <name val="Lucida Sans"/>
      <family val="2"/>
    </font>
    <font>
      <u/>
      <sz val="11"/>
      <color theme="10"/>
      <name val="Lucida Sans"/>
      <family val="2"/>
    </font>
  </fonts>
  <fills count="47">
    <fill>
      <patternFill patternType="none"/>
    </fill>
    <fill>
      <patternFill patternType="gray125"/>
    </fill>
    <fill>
      <patternFill patternType="solid">
        <fgColor rgb="FFFFFF00"/>
        <bgColor indexed="64"/>
      </patternFill>
    </fill>
    <fill>
      <patternFill patternType="solid">
        <fgColor rgb="FFFFFF99"/>
        <bgColor indexed="64"/>
      </patternFill>
    </fill>
    <fill>
      <patternFill patternType="solid">
        <fgColor rgb="FFFFCC99"/>
        <bgColor indexed="64"/>
      </patternFill>
    </fill>
    <fill>
      <patternFill patternType="solid">
        <fgColor theme="7" tint="0.59999389629810485"/>
        <bgColor indexed="64"/>
      </patternFill>
    </fill>
    <fill>
      <patternFill patternType="solid">
        <fgColor theme="2" tint="-9.9978637043366805E-2"/>
        <bgColor indexed="64"/>
      </patternFill>
    </fill>
    <fill>
      <patternFill patternType="solid">
        <fgColor rgb="FF008000"/>
        <bgColor indexed="64"/>
      </patternFill>
    </fill>
    <fill>
      <patternFill patternType="solid">
        <fgColor rgb="FFFDFFA7"/>
        <bgColor indexed="64"/>
      </patternFill>
    </fill>
    <fill>
      <patternFill patternType="solid">
        <fgColor theme="9" tint="0.79998168889431442"/>
        <bgColor indexed="64"/>
      </patternFill>
    </fill>
    <fill>
      <patternFill patternType="solid">
        <fgColor rgb="FFFF0000"/>
        <bgColor indexed="64"/>
      </patternFill>
    </fill>
    <fill>
      <patternFill patternType="solid">
        <fgColor rgb="FFEBF1DE"/>
        <bgColor rgb="FFEBF1DE"/>
      </patternFill>
    </fill>
    <fill>
      <patternFill patternType="solid">
        <fgColor theme="9" tint="0.79998168889431442"/>
        <bgColor theme="9" tint="0.79998168889431442"/>
      </patternFill>
    </fill>
    <fill>
      <patternFill patternType="solid">
        <fgColor theme="0"/>
        <bgColor indexed="64"/>
      </patternFill>
    </fill>
    <fill>
      <patternFill patternType="solid">
        <fgColor rgb="FF3366FF"/>
        <bgColor indexed="64"/>
      </patternFill>
    </fill>
    <fill>
      <patternFill patternType="solid">
        <fgColor theme="5" tint="0.79998168889431442"/>
        <bgColor theme="5" tint="0.79998168889431442"/>
      </patternFill>
    </fill>
    <fill>
      <patternFill patternType="solid">
        <fgColor rgb="FFFFC000"/>
        <bgColor indexed="64"/>
      </patternFill>
    </fill>
    <fill>
      <patternFill patternType="solid">
        <fgColor theme="7" tint="0.39997558519241921"/>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theme="5" tint="0.59999389629810485"/>
        <bgColor theme="5" tint="0.59999389629810485"/>
      </patternFill>
    </fill>
    <fill>
      <patternFill patternType="solid">
        <fgColor theme="3" tint="0.39997558519241921"/>
        <bgColor indexed="64"/>
      </patternFill>
    </fill>
    <fill>
      <patternFill patternType="solid">
        <fgColor theme="0" tint="-0.14999847407452621"/>
        <bgColor theme="0" tint="-0.14999847407452621"/>
      </patternFill>
    </fill>
    <fill>
      <patternFill patternType="solid">
        <fgColor theme="1" tint="0.249977111117893"/>
        <bgColor indexed="64"/>
      </patternFill>
    </fill>
    <fill>
      <patternFill patternType="solid">
        <fgColor theme="0" tint="-0.34998626667073579"/>
        <bgColor theme="0" tint="-0.34998626667073579"/>
      </patternFill>
    </fill>
    <fill>
      <patternFill patternType="solid">
        <fgColor rgb="FFCCC0DA"/>
        <bgColor rgb="FF000000"/>
      </patternFill>
    </fill>
    <fill>
      <patternFill patternType="solid">
        <fgColor theme="7" tint="0.79998168889431442"/>
        <bgColor indexed="64"/>
      </patternFill>
    </fill>
    <fill>
      <patternFill patternType="solid">
        <fgColor theme="4" tint="0.59999389629810485"/>
        <bgColor indexed="64"/>
      </patternFill>
    </fill>
    <fill>
      <patternFill patternType="solid">
        <fgColor theme="3" tint="0.59999389629810485"/>
        <bgColor rgb="FF000000"/>
      </patternFill>
    </fill>
    <fill>
      <patternFill patternType="solid">
        <fgColor theme="3" tint="0.59999389629810485"/>
        <bgColor indexed="64"/>
      </patternFill>
    </fill>
    <fill>
      <patternFill patternType="solid">
        <fgColor theme="5" tint="-0.249977111117893"/>
        <bgColor rgb="FF000000"/>
      </patternFill>
    </fill>
    <fill>
      <patternFill patternType="solid">
        <fgColor theme="5" tint="-0.249977111117893"/>
        <bgColor indexed="64"/>
      </patternFill>
    </fill>
    <fill>
      <patternFill patternType="solid">
        <fgColor theme="0" tint="-0.249977111117893"/>
        <bgColor indexed="64"/>
      </patternFill>
    </fill>
    <fill>
      <patternFill patternType="solid">
        <fgColor theme="9" tint="-0.249977111117893"/>
        <bgColor indexed="64"/>
      </patternFill>
    </fill>
    <fill>
      <patternFill patternType="solid">
        <fgColor theme="4" tint="-0.499984740745262"/>
        <bgColor indexed="64"/>
      </patternFill>
    </fill>
    <fill>
      <patternFill patternType="solid">
        <fgColor theme="4" tint="-0.499984740745262"/>
        <bgColor indexed="9"/>
      </patternFill>
    </fill>
    <fill>
      <patternFill patternType="solid">
        <fgColor rgb="FF92D050"/>
        <bgColor indexed="64"/>
      </patternFill>
    </fill>
    <fill>
      <patternFill patternType="solid">
        <fgColor rgb="FF92D050"/>
        <bgColor indexed="9"/>
      </patternFill>
    </fill>
    <fill>
      <patternFill patternType="solid">
        <fgColor theme="3" tint="-0.249977111117893"/>
        <bgColor theme="0"/>
      </patternFill>
    </fill>
    <fill>
      <patternFill patternType="solid">
        <fgColor rgb="FF7030A0"/>
        <bgColor theme="0"/>
      </patternFill>
    </fill>
    <fill>
      <patternFill patternType="solid">
        <fgColor theme="5" tint="0.59999389629810485"/>
        <bgColor theme="5" tint="0.79998168889431442"/>
      </patternFill>
    </fill>
    <fill>
      <patternFill patternType="solid">
        <fgColor theme="6" tint="0.79998168889431442"/>
        <bgColor indexed="64"/>
      </patternFill>
    </fill>
    <fill>
      <patternFill patternType="solid">
        <fgColor theme="4" tint="0.79998168889431442"/>
        <bgColor indexed="64"/>
      </patternFill>
    </fill>
    <fill>
      <patternFill patternType="solid">
        <fgColor rgb="FF00B050"/>
        <bgColor indexed="64"/>
      </patternFill>
    </fill>
    <fill>
      <patternFill patternType="solid">
        <fgColor rgb="FFA6A6A6"/>
        <bgColor indexed="64"/>
      </patternFill>
    </fill>
    <fill>
      <patternFill patternType="solid">
        <fgColor rgb="FFFFFFFF"/>
        <bgColor indexed="64"/>
      </patternFill>
    </fill>
    <fill>
      <patternFill patternType="solid">
        <fgColor theme="0" tint="-0.34998626667073579"/>
        <bgColor indexed="64"/>
      </patternFill>
    </fill>
  </fills>
  <borders count="55">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auto="1"/>
      </left>
      <right style="thin">
        <color auto="1"/>
      </right>
      <top style="thin">
        <color auto="1"/>
      </top>
      <bottom style="thin">
        <color auto="1"/>
      </bottom>
      <diagonal/>
    </border>
    <border>
      <left/>
      <right/>
      <top style="thin">
        <color theme="6"/>
      </top>
      <bottom style="thin">
        <color theme="6"/>
      </bottom>
      <diagonal/>
    </border>
    <border>
      <left/>
      <right/>
      <top style="thin">
        <color rgb="FF9BBB59"/>
      </top>
      <bottom style="thin">
        <color rgb="FF9BBB59"/>
      </bottom>
      <diagonal/>
    </border>
    <border>
      <left/>
      <right/>
      <top/>
      <bottom style="thin">
        <color rgb="FF9BBB59"/>
      </bottom>
      <diagonal/>
    </border>
    <border>
      <left/>
      <right/>
      <top/>
      <bottom style="thin">
        <color theme="9"/>
      </bottom>
      <diagonal/>
    </border>
    <border>
      <left style="thin">
        <color auto="1"/>
      </left>
      <right/>
      <top style="thin">
        <color auto="1"/>
      </top>
      <bottom/>
      <diagonal/>
    </border>
    <border>
      <left style="thin">
        <color auto="1"/>
      </left>
      <right/>
      <top style="thin">
        <color theme="5" tint="0.39997558519241921"/>
      </top>
      <bottom/>
      <diagonal/>
    </border>
    <border>
      <left style="thin">
        <color theme="5" tint="0.39997558519241921"/>
      </left>
      <right/>
      <top style="thin">
        <color theme="5" tint="0.39997558519241921"/>
      </top>
      <bottom/>
      <diagonal/>
    </border>
    <border>
      <left style="thin">
        <color theme="5" tint="0.39997558519241921"/>
      </left>
      <right style="thin">
        <color theme="5" tint="0.39997558519241921"/>
      </right>
      <top style="thin">
        <color theme="5" tint="0.39997558519241921"/>
      </top>
      <bottom/>
      <diagonal/>
    </border>
    <border>
      <left style="thin">
        <color theme="5" tint="0.39997558519241921"/>
      </left>
      <right/>
      <top style="thin">
        <color auto="1"/>
      </top>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1"/>
      </left>
      <right/>
      <top style="thin">
        <color theme="1"/>
      </top>
      <bottom/>
      <diagonal/>
    </border>
    <border>
      <left style="thin">
        <color theme="1"/>
      </left>
      <right style="thin">
        <color theme="1"/>
      </right>
      <top style="thin">
        <color theme="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ck">
        <color auto="1"/>
      </left>
      <right style="thick">
        <color auto="1"/>
      </right>
      <top style="thick">
        <color auto="1"/>
      </top>
      <bottom style="thick">
        <color auto="1"/>
      </bottom>
      <diagonal/>
    </border>
    <border>
      <left style="medium">
        <color indexed="64"/>
      </left>
      <right/>
      <top style="medium">
        <color indexed="64"/>
      </top>
      <bottom style="thick">
        <color auto="1"/>
      </bottom>
      <diagonal/>
    </border>
    <border>
      <left style="medium">
        <color indexed="64"/>
      </left>
      <right/>
      <top style="thick">
        <color auto="1"/>
      </top>
      <bottom style="thick">
        <color auto="1"/>
      </bottom>
      <diagonal/>
    </border>
    <border>
      <left style="medium">
        <color indexed="64"/>
      </left>
      <right/>
      <top style="thick">
        <color auto="1"/>
      </top>
      <bottom style="medium">
        <color indexed="64"/>
      </bottom>
      <diagonal/>
    </border>
    <border>
      <left style="medium">
        <color indexed="64"/>
      </left>
      <right style="medium">
        <color indexed="64"/>
      </right>
      <top style="medium">
        <color indexed="64"/>
      </top>
      <bottom style="thick">
        <color auto="1"/>
      </bottom>
      <diagonal/>
    </border>
    <border>
      <left style="medium">
        <color indexed="64"/>
      </left>
      <right style="medium">
        <color indexed="64"/>
      </right>
      <top style="thick">
        <color auto="1"/>
      </top>
      <bottom style="thick">
        <color auto="1"/>
      </bottom>
      <diagonal/>
    </border>
    <border>
      <left style="medium">
        <color indexed="64"/>
      </left>
      <right style="medium">
        <color indexed="64"/>
      </right>
      <top style="thick">
        <color auto="1"/>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auto="1"/>
      </left>
      <right style="thin">
        <color auto="1"/>
      </right>
      <top style="thin">
        <color indexed="64"/>
      </top>
      <bottom/>
      <diagonal/>
    </border>
    <border>
      <left style="thin">
        <color auto="1"/>
      </left>
      <right style="thin">
        <color auto="1"/>
      </right>
      <top/>
      <bottom style="thin">
        <color indexed="64"/>
      </bottom>
      <diagonal/>
    </border>
    <border>
      <left style="medium">
        <color indexed="64"/>
      </left>
      <right/>
      <top style="thin">
        <color auto="1"/>
      </top>
      <bottom style="medium">
        <color indexed="64"/>
      </bottom>
      <diagonal/>
    </border>
    <border>
      <left style="thin">
        <color auto="1"/>
      </left>
      <right style="thin">
        <color auto="1"/>
      </right>
      <top/>
      <bottom style="medium">
        <color indexed="64"/>
      </bottom>
      <diagonal/>
    </border>
  </borders>
  <cellStyleXfs count="9">
    <xf numFmtId="0" fontId="0" fillId="0" borderId="0"/>
    <xf numFmtId="0" fontId="1" fillId="0" borderId="0" applyNumberFormat="0" applyFill="0" applyBorder="0" applyAlignment="0" applyProtection="0"/>
    <xf numFmtId="0" fontId="5" fillId="0" borderId="0"/>
    <xf numFmtId="0" fontId="5" fillId="0" borderId="0"/>
    <xf numFmtId="0" fontId="5" fillId="0" borderId="0"/>
    <xf numFmtId="9" fontId="7" fillId="0" borderId="0" applyFont="0" applyFill="0" applyBorder="0" applyAlignment="0" applyProtection="0"/>
    <xf numFmtId="164" fontId="7" fillId="0" borderId="0" applyFont="0" applyFill="0" applyBorder="0" applyAlignment="0" applyProtection="0"/>
    <xf numFmtId="0" fontId="38" fillId="0" borderId="0"/>
    <xf numFmtId="0" fontId="39" fillId="0" borderId="0" applyNumberFormat="0" applyFill="0" applyBorder="0" applyAlignment="0" applyProtection="0"/>
  </cellStyleXfs>
  <cellXfs count="262">
    <xf numFmtId="0" fontId="0" fillId="0" borderId="0" xfId="0"/>
    <xf numFmtId="0" fontId="2" fillId="2" borderId="1" xfId="1" applyFont="1" applyFill="1" applyBorder="1" applyAlignment="1">
      <alignment horizontal="center" vertical="center"/>
    </xf>
    <xf numFmtId="0" fontId="3" fillId="3" borderId="2" xfId="0" applyFont="1" applyFill="1" applyBorder="1" applyAlignment="1">
      <alignment horizontal="center" vertical="center"/>
    </xf>
    <xf numFmtId="0" fontId="3" fillId="4" borderId="2" xfId="0" applyFont="1" applyFill="1" applyBorder="1" applyAlignment="1">
      <alignment horizontal="center" vertical="center"/>
    </xf>
    <xf numFmtId="0" fontId="2" fillId="4" borderId="4" xfId="1" applyFont="1" applyFill="1" applyBorder="1" applyAlignment="1">
      <alignment horizontal="center" vertical="center"/>
    </xf>
    <xf numFmtId="0" fontId="2" fillId="4" borderId="3" xfId="1" applyFont="1" applyFill="1" applyBorder="1" applyAlignment="1">
      <alignment horizontal="center" vertical="center"/>
    </xf>
    <xf numFmtId="0" fontId="2" fillId="3" borderId="3" xfId="1" applyFont="1" applyFill="1" applyBorder="1" applyAlignment="1">
      <alignment horizontal="center" vertical="center"/>
    </xf>
    <xf numFmtId="0" fontId="0" fillId="8" borderId="0" xfId="0" applyFill="1"/>
    <xf numFmtId="0" fontId="9" fillId="0" borderId="0" xfId="0" applyFont="1" applyAlignment="1">
      <alignment horizontal="center"/>
    </xf>
    <xf numFmtId="0" fontId="9" fillId="9" borderId="0" xfId="0" applyFont="1" applyFill="1" applyAlignment="1">
      <alignment horizontal="center"/>
    </xf>
    <xf numFmtId="0" fontId="10" fillId="0" borderId="7" xfId="0" applyFont="1" applyBorder="1" applyAlignment="1">
      <alignment horizontal="center"/>
    </xf>
    <xf numFmtId="0" fontId="11" fillId="9" borderId="8" xfId="0" applyFont="1" applyFill="1" applyBorder="1" applyAlignment="1">
      <alignment horizontal="center"/>
    </xf>
    <xf numFmtId="0" fontId="11" fillId="0" borderId="8" xfId="0" applyFont="1" applyBorder="1" applyAlignment="1">
      <alignment horizontal="center"/>
    </xf>
    <xf numFmtId="0" fontId="11" fillId="0" borderId="9" xfId="0" applyFont="1" applyBorder="1" applyAlignment="1">
      <alignment horizontal="center"/>
    </xf>
    <xf numFmtId="0" fontId="11" fillId="9" borderId="9" xfId="0" applyFont="1" applyFill="1" applyBorder="1" applyAlignment="1">
      <alignment horizontal="center"/>
    </xf>
    <xf numFmtId="0" fontId="9" fillId="8" borderId="0" xfId="0" applyFont="1" applyFill="1"/>
    <xf numFmtId="0" fontId="12" fillId="2" borderId="0" xfId="0" applyFont="1" applyFill="1" applyAlignment="1">
      <alignment horizontal="center"/>
    </xf>
    <xf numFmtId="0" fontId="12" fillId="0" borderId="0" xfId="0" applyFont="1" applyAlignment="1">
      <alignment horizontal="center"/>
    </xf>
    <xf numFmtId="0" fontId="13" fillId="7" borderId="10" xfId="0" applyFont="1" applyFill="1" applyBorder="1" applyAlignment="1">
      <alignment horizontal="center"/>
    </xf>
    <xf numFmtId="0" fontId="12" fillId="0" borderId="10" xfId="0" applyFont="1" applyBorder="1" applyAlignment="1">
      <alignment horizontal="center"/>
    </xf>
    <xf numFmtId="0" fontId="13" fillId="10" borderId="10" xfId="0" applyFont="1" applyFill="1" applyBorder="1" applyAlignment="1">
      <alignment horizontal="center"/>
    </xf>
    <xf numFmtId="0" fontId="9" fillId="0" borderId="0" xfId="0" applyFont="1"/>
    <xf numFmtId="0" fontId="0" fillId="0" borderId="0" xfId="0" applyAlignment="1">
      <alignment horizontal="center"/>
    </xf>
    <xf numFmtId="0" fontId="15" fillId="11" borderId="0" xfId="0" applyFont="1" applyFill="1" applyAlignment="1">
      <alignment horizontal="center"/>
    </xf>
    <xf numFmtId="0" fontId="15" fillId="11" borderId="0" xfId="0" applyFont="1" applyFill="1"/>
    <xf numFmtId="0" fontId="16" fillId="0" borderId="0" xfId="0" applyFont="1" applyAlignment="1">
      <alignment horizontal="center"/>
    </xf>
    <xf numFmtId="0" fontId="16" fillId="0" borderId="0" xfId="0" applyFont="1"/>
    <xf numFmtId="0" fontId="16" fillId="12" borderId="0" xfId="0" applyFont="1" applyFill="1" applyAlignment="1">
      <alignment horizontal="center"/>
    </xf>
    <xf numFmtId="0" fontId="16" fillId="12" borderId="0" xfId="0" applyFont="1" applyFill="1"/>
    <xf numFmtId="0" fontId="14" fillId="0" borderId="0" xfId="0" applyFont="1"/>
    <xf numFmtId="0" fontId="15" fillId="0" borderId="0" xfId="0" applyFont="1" applyAlignment="1">
      <alignment horizontal="center"/>
    </xf>
    <xf numFmtId="0" fontId="15" fillId="0" borderId="0" xfId="0" applyFont="1"/>
    <xf numFmtId="0" fontId="0" fillId="0" borderId="0" xfId="0" applyAlignment="1">
      <alignment horizontal="left"/>
    </xf>
    <xf numFmtId="0" fontId="12" fillId="13" borderId="10" xfId="0" applyFont="1" applyFill="1" applyBorder="1" applyAlignment="1">
      <alignment horizontal="center"/>
    </xf>
    <xf numFmtId="0" fontId="13" fillId="14" borderId="10" xfId="0" applyFont="1" applyFill="1" applyBorder="1" applyAlignment="1">
      <alignment horizontal="center"/>
    </xf>
    <xf numFmtId="0" fontId="15" fillId="11" borderId="9" xfId="0" applyFont="1" applyFill="1" applyBorder="1" applyAlignment="1">
      <alignment horizontal="center"/>
    </xf>
    <xf numFmtId="0" fontId="15" fillId="11" borderId="9" xfId="0" applyFont="1" applyFill="1" applyBorder="1"/>
    <xf numFmtId="165" fontId="6" fillId="15" borderId="11" xfId="0" applyNumberFormat="1" applyFont="1" applyFill="1" applyBorder="1" applyAlignment="1">
      <alignment textRotation="61"/>
    </xf>
    <xf numFmtId="0" fontId="6" fillId="15" borderId="11" xfId="0" applyFont="1" applyFill="1" applyBorder="1" applyAlignment="1">
      <alignment textRotation="61"/>
    </xf>
    <xf numFmtId="0" fontId="6" fillId="15" borderId="12" xfId="0" applyFont="1" applyFill="1" applyBorder="1" applyAlignment="1">
      <alignment textRotation="61"/>
    </xf>
    <xf numFmtId="0" fontId="6" fillId="16" borderId="12" xfId="0" applyFont="1" applyFill="1" applyBorder="1" applyAlignment="1">
      <alignment textRotation="61"/>
    </xf>
    <xf numFmtId="0" fontId="6" fillId="15" borderId="13" xfId="0" applyFont="1" applyFill="1" applyBorder="1" applyAlignment="1">
      <alignment textRotation="61"/>
    </xf>
    <xf numFmtId="0" fontId="6" fillId="16" borderId="13" xfId="0" applyFont="1" applyFill="1" applyBorder="1" applyAlignment="1">
      <alignment textRotation="61"/>
    </xf>
    <xf numFmtId="0" fontId="6" fillId="17" borderId="13" xfId="0" applyFont="1" applyFill="1" applyBorder="1" applyAlignment="1">
      <alignment textRotation="61"/>
    </xf>
    <xf numFmtId="0" fontId="21" fillId="18" borderId="13" xfId="0" applyFont="1" applyFill="1" applyBorder="1" applyAlignment="1">
      <alignment textRotation="61"/>
    </xf>
    <xf numFmtId="0" fontId="6" fillId="19" borderId="13" xfId="0" applyFont="1" applyFill="1" applyBorder="1" applyAlignment="1">
      <alignment textRotation="61"/>
    </xf>
    <xf numFmtId="166" fontId="6" fillId="15" borderId="13" xfId="6" applyNumberFormat="1" applyFont="1" applyFill="1" applyBorder="1" applyAlignment="1">
      <alignment textRotation="61"/>
    </xf>
    <xf numFmtId="0" fontId="6" fillId="15" borderId="14" xfId="0" applyFont="1" applyFill="1" applyBorder="1" applyAlignment="1">
      <alignment textRotation="61"/>
    </xf>
    <xf numFmtId="0" fontId="0" fillId="0" borderId="0" xfId="0" applyAlignment="1">
      <alignment textRotation="61"/>
    </xf>
    <xf numFmtId="165" fontId="0" fillId="20" borderId="11" xfId="0" applyNumberFormat="1" applyFill="1" applyBorder="1"/>
    <xf numFmtId="0" fontId="0" fillId="20" borderId="15" xfId="0" quotePrefix="1" applyFill="1" applyBorder="1" applyAlignment="1">
      <alignment horizontal="center"/>
    </xf>
    <xf numFmtId="0" fontId="0" fillId="20" borderId="13" xfId="0" applyFill="1" applyBorder="1" applyAlignment="1">
      <alignment horizontal="center"/>
    </xf>
    <xf numFmtId="0" fontId="0" fillId="20" borderId="13" xfId="0" applyFill="1" applyBorder="1"/>
    <xf numFmtId="0" fontId="0" fillId="16" borderId="13" xfId="0" applyFill="1" applyBorder="1"/>
    <xf numFmtId="0" fontId="0" fillId="17" borderId="13" xfId="0" applyFill="1" applyBorder="1"/>
    <xf numFmtId="0" fontId="16" fillId="18" borderId="13" xfId="0" applyFont="1" applyFill="1" applyBorder="1"/>
    <xf numFmtId="0" fontId="0" fillId="19" borderId="13" xfId="0" applyFill="1" applyBorder="1"/>
    <xf numFmtId="165" fontId="0" fillId="20" borderId="13" xfId="0" applyNumberFormat="1" applyFill="1" applyBorder="1"/>
    <xf numFmtId="166" fontId="0" fillId="20" borderId="13" xfId="6" applyNumberFormat="1" applyFont="1" applyFill="1" applyBorder="1"/>
    <xf numFmtId="165" fontId="0" fillId="15" borderId="11" xfId="0" applyNumberFormat="1" applyFill="1" applyBorder="1"/>
    <xf numFmtId="0" fontId="0" fillId="15" borderId="13" xfId="0" quotePrefix="1" applyFill="1" applyBorder="1" applyAlignment="1">
      <alignment horizontal="center"/>
    </xf>
    <xf numFmtId="0" fontId="0" fillId="15" borderId="13" xfId="0" applyFill="1" applyBorder="1" applyAlignment="1">
      <alignment horizontal="center"/>
    </xf>
    <xf numFmtId="0" fontId="0" fillId="15" borderId="13" xfId="0" applyFill="1" applyBorder="1"/>
    <xf numFmtId="166" fontId="0" fillId="15" borderId="13" xfId="6" applyNumberFormat="1" applyFont="1" applyFill="1" applyBorder="1"/>
    <xf numFmtId="0" fontId="16" fillId="15" borderId="13" xfId="0" applyFont="1" applyFill="1" applyBorder="1"/>
    <xf numFmtId="166" fontId="0" fillId="0" borderId="0" xfId="6" applyNumberFormat="1" applyFont="1"/>
    <xf numFmtId="0" fontId="16" fillId="21" borderId="16" xfId="0" applyFont="1" applyFill="1" applyBorder="1"/>
    <xf numFmtId="0" fontId="16" fillId="21" borderId="17" xfId="0" applyFont="1" applyFill="1" applyBorder="1"/>
    <xf numFmtId="0" fontId="16" fillId="21" borderId="18" xfId="0" applyFont="1" applyFill="1" applyBorder="1"/>
    <xf numFmtId="9" fontId="0" fillId="0" borderId="0" xfId="5" applyFont="1"/>
    <xf numFmtId="0" fontId="16" fillId="21" borderId="19" xfId="0" applyFont="1" applyFill="1" applyBorder="1"/>
    <xf numFmtId="0" fontId="16" fillId="21" borderId="20" xfId="0" applyFont="1" applyFill="1" applyBorder="1"/>
    <xf numFmtId="0" fontId="6" fillId="22" borderId="21" xfId="0" applyFont="1" applyFill="1" applyBorder="1" applyAlignment="1">
      <alignment horizontal="left" vertical="top" textRotation="60"/>
    </xf>
    <xf numFmtId="0" fontId="25" fillId="23" borderId="21" xfId="0" applyFont="1" applyFill="1" applyBorder="1" applyAlignment="1">
      <alignment vertical="top" textRotation="60"/>
    </xf>
    <xf numFmtId="0" fontId="6" fillId="22" borderId="21" xfId="0" applyFont="1" applyFill="1" applyBorder="1" applyAlignment="1">
      <alignment vertical="top" textRotation="60"/>
    </xf>
    <xf numFmtId="0" fontId="26" fillId="16" borderId="21" xfId="0" applyFont="1" applyFill="1" applyBorder="1" applyAlignment="1">
      <alignment vertical="top" textRotation="60"/>
    </xf>
    <xf numFmtId="0" fontId="26" fillId="17" borderId="21" xfId="0" applyFont="1" applyFill="1" applyBorder="1" applyAlignment="1">
      <alignment vertical="top" textRotation="60"/>
    </xf>
    <xf numFmtId="0" fontId="26" fillId="18" borderId="21" xfId="0" applyFont="1" applyFill="1" applyBorder="1" applyAlignment="1">
      <alignment vertical="top" textRotation="60"/>
    </xf>
    <xf numFmtId="0" fontId="26" fillId="19" borderId="21" xfId="0" applyFont="1" applyFill="1" applyBorder="1" applyAlignment="1">
      <alignment vertical="top" textRotation="60"/>
    </xf>
    <xf numFmtId="0" fontId="6" fillId="17" borderId="21" xfId="0" applyFont="1" applyFill="1" applyBorder="1" applyAlignment="1">
      <alignment vertical="top" textRotation="60"/>
    </xf>
    <xf numFmtId="0" fontId="6" fillId="18" borderId="21" xfId="0" applyFont="1" applyFill="1" applyBorder="1" applyAlignment="1">
      <alignment vertical="top" textRotation="60"/>
    </xf>
    <xf numFmtId="0" fontId="6" fillId="19" borderId="21" xfId="0" applyFont="1" applyFill="1" applyBorder="1" applyAlignment="1">
      <alignment vertical="top" textRotation="60"/>
    </xf>
    <xf numFmtId="0" fontId="6" fillId="22" borderId="22" xfId="0" applyFont="1" applyFill="1" applyBorder="1" applyAlignment="1">
      <alignment textRotation="60"/>
    </xf>
    <xf numFmtId="0" fontId="0" fillId="24" borderId="21" xfId="0" applyFill="1" applyBorder="1"/>
    <xf numFmtId="0" fontId="16" fillId="24" borderId="21" xfId="0" applyFont="1" applyFill="1" applyBorder="1"/>
    <xf numFmtId="0" fontId="27" fillId="16" borderId="21" xfId="0" applyFont="1" applyFill="1" applyBorder="1"/>
    <xf numFmtId="0" fontId="27" fillId="17" borderId="21" xfId="0" applyFont="1" applyFill="1" applyBorder="1"/>
    <xf numFmtId="0" fontId="27" fillId="18" borderId="21" xfId="0" applyFont="1" applyFill="1" applyBorder="1"/>
    <xf numFmtId="0" fontId="27" fillId="19" borderId="21" xfId="0" applyFont="1" applyFill="1" applyBorder="1"/>
    <xf numFmtId="0" fontId="0" fillId="17" borderId="21" xfId="0" applyFill="1" applyBorder="1"/>
    <xf numFmtId="0" fontId="0" fillId="18" borderId="21" xfId="0" applyFill="1" applyBorder="1"/>
    <xf numFmtId="0" fontId="0" fillId="19" borderId="21" xfId="0" applyFill="1" applyBorder="1"/>
    <xf numFmtId="0" fontId="0" fillId="24" borderId="22" xfId="0" applyFill="1" applyBorder="1"/>
    <xf numFmtId="0" fontId="0" fillId="22" borderId="21" xfId="0" applyFill="1" applyBorder="1"/>
    <xf numFmtId="0" fontId="16" fillId="22" borderId="21" xfId="0" applyFont="1" applyFill="1" applyBorder="1"/>
    <xf numFmtId="0" fontId="0" fillId="22" borderId="22" xfId="0" applyFill="1" applyBorder="1"/>
    <xf numFmtId="0" fontId="27" fillId="13" borderId="0" xfId="0" applyFont="1" applyFill="1"/>
    <xf numFmtId="0" fontId="27" fillId="18" borderId="0" xfId="0" applyFont="1" applyFill="1"/>
    <xf numFmtId="0" fontId="27" fillId="19" borderId="0" xfId="0" applyFont="1" applyFill="1"/>
    <xf numFmtId="0" fontId="0" fillId="17" borderId="0" xfId="0" applyFill="1"/>
    <xf numFmtId="0" fontId="0" fillId="18" borderId="0" xfId="0" applyFill="1"/>
    <xf numFmtId="0" fontId="0" fillId="19" borderId="0" xfId="0" applyFill="1"/>
    <xf numFmtId="0" fontId="0" fillId="0" borderId="0" xfId="0" applyFill="1" applyBorder="1"/>
    <xf numFmtId="0" fontId="0" fillId="0" borderId="0" xfId="0" applyNumberFormat="1" applyFill="1" applyBorder="1"/>
    <xf numFmtId="0" fontId="0" fillId="26" borderId="0" xfId="0" applyFill="1"/>
    <xf numFmtId="3" fontId="0" fillId="0" borderId="0" xfId="0" applyNumberFormat="1" applyFill="1" applyBorder="1" applyAlignment="1">
      <alignment horizontal="right"/>
    </xf>
    <xf numFmtId="0" fontId="0" fillId="0" borderId="0" xfId="0" applyAlignment="1">
      <alignment vertical="center"/>
    </xf>
    <xf numFmtId="0" fontId="29" fillId="28" borderId="6" xfId="0" applyFont="1" applyFill="1" applyBorder="1" applyAlignment="1">
      <alignment horizontal="center" vertical="center"/>
    </xf>
    <xf numFmtId="0" fontId="0" fillId="32" borderId="0" xfId="0" applyFill="1"/>
    <xf numFmtId="0" fontId="0" fillId="27" borderId="23" xfId="0" applyFill="1" applyBorder="1"/>
    <xf numFmtId="0" fontId="0" fillId="27" borderId="24" xfId="0" applyFill="1" applyBorder="1"/>
    <xf numFmtId="0" fontId="0" fillId="27" borderId="25" xfId="0" applyFill="1" applyBorder="1"/>
    <xf numFmtId="166" fontId="0" fillId="32" borderId="0" xfId="6" applyNumberFormat="1" applyFont="1" applyFill="1"/>
    <xf numFmtId="166" fontId="25" fillId="38" borderId="26" xfId="6" applyNumberFormat="1" applyFont="1" applyFill="1" applyBorder="1" applyAlignment="1">
      <alignment horizontal="center"/>
    </xf>
    <xf numFmtId="166" fontId="25" fillId="39" borderId="26" xfId="6" applyNumberFormat="1" applyFont="1" applyFill="1" applyBorder="1" applyAlignment="1">
      <alignment horizontal="center"/>
    </xf>
    <xf numFmtId="0" fontId="31" fillId="32" borderId="0" xfId="0" applyFont="1" applyFill="1"/>
    <xf numFmtId="0" fontId="6" fillId="15" borderId="13" xfId="0" quotePrefix="1" applyFont="1" applyFill="1" applyBorder="1" applyAlignment="1">
      <alignment textRotation="61"/>
    </xf>
    <xf numFmtId="0" fontId="0" fillId="32" borderId="24" xfId="0" applyFill="1" applyBorder="1"/>
    <xf numFmtId="165" fontId="0" fillId="40" borderId="11" xfId="0" applyNumberFormat="1" applyFill="1" applyBorder="1"/>
    <xf numFmtId="0" fontId="0" fillId="0" borderId="0" xfId="0" applyFill="1"/>
    <xf numFmtId="0" fontId="0" fillId="13" borderId="0" xfId="0" applyFill="1"/>
    <xf numFmtId="166" fontId="5" fillId="0" borderId="2" xfId="6" applyNumberFormat="1" applyFont="1" applyBorder="1" applyAlignment="1">
      <alignment horizontal="center"/>
    </xf>
    <xf numFmtId="166" fontId="5" fillId="0" borderId="3" xfId="6" applyNumberFormat="1" applyFont="1" applyBorder="1" applyAlignment="1">
      <alignment horizontal="center"/>
    </xf>
    <xf numFmtId="166" fontId="5" fillId="0" borderId="4" xfId="6" applyNumberFormat="1" applyFont="1" applyBorder="1" applyAlignment="1">
      <alignment horizontal="center"/>
    </xf>
    <xf numFmtId="0" fontId="30" fillId="35" borderId="27" xfId="2" applyFont="1" applyFill="1" applyBorder="1" applyAlignment="1">
      <alignment horizontal="left"/>
    </xf>
    <xf numFmtId="0" fontId="5" fillId="37" borderId="28" xfId="2" applyFill="1" applyBorder="1" applyAlignment="1">
      <alignment horizontal="left"/>
    </xf>
    <xf numFmtId="0" fontId="5" fillId="37" borderId="29" xfId="2" applyFill="1" applyBorder="1" applyAlignment="1">
      <alignment horizontal="left"/>
    </xf>
    <xf numFmtId="0" fontId="30" fillId="34" borderId="30" xfId="2" applyFont="1" applyFill="1" applyBorder="1" applyAlignment="1">
      <alignment horizontal="left"/>
    </xf>
    <xf numFmtId="0" fontId="5" fillId="36" borderId="31" xfId="2" applyFill="1" applyBorder="1" applyAlignment="1">
      <alignment horizontal="left"/>
    </xf>
    <xf numFmtId="0" fontId="5" fillId="36" borderId="32" xfId="2" applyFill="1" applyBorder="1" applyAlignment="1">
      <alignment horizontal="left"/>
    </xf>
    <xf numFmtId="0" fontId="5" fillId="42" borderId="30" xfId="2" applyFill="1" applyBorder="1" applyAlignment="1" applyProtection="1">
      <alignment horizontal="center"/>
      <protection locked="0"/>
    </xf>
    <xf numFmtId="0" fontId="5" fillId="41" borderId="31" xfId="2" applyFill="1" applyBorder="1" applyAlignment="1" applyProtection="1">
      <alignment horizontal="center"/>
      <protection locked="0"/>
    </xf>
    <xf numFmtId="0" fontId="5" fillId="41" borderId="32" xfId="2" applyFill="1" applyBorder="1" applyAlignment="1" applyProtection="1">
      <alignment horizontal="center"/>
      <protection locked="0"/>
    </xf>
    <xf numFmtId="0" fontId="0" fillId="32" borderId="0" xfId="0" applyFill="1" applyAlignment="1">
      <alignment horizontal="center"/>
    </xf>
    <xf numFmtId="0" fontId="0" fillId="32" borderId="0" xfId="0" applyFill="1" applyAlignment="1">
      <alignment horizontal="left"/>
    </xf>
    <xf numFmtId="0" fontId="26" fillId="0" borderId="0" xfId="0" applyFont="1"/>
    <xf numFmtId="0" fontId="32" fillId="0" borderId="0" xfId="0" applyFont="1"/>
    <xf numFmtId="0" fontId="0" fillId="42" borderId="0" xfId="0" applyFill="1"/>
    <xf numFmtId="0" fontId="0" fillId="43" borderId="0" xfId="0" applyFill="1"/>
    <xf numFmtId="21" fontId="0" fillId="43" borderId="0" xfId="0" applyNumberFormat="1" applyFill="1"/>
    <xf numFmtId="0" fontId="8" fillId="43" borderId="0" xfId="0" applyFont="1" applyFill="1"/>
    <xf numFmtId="0" fontId="9" fillId="43" borderId="0" xfId="0" applyFont="1" applyFill="1"/>
    <xf numFmtId="0" fontId="14" fillId="0" borderId="0" xfId="0" applyFont="1" applyBorder="1"/>
    <xf numFmtId="0" fontId="0" fillId="0" borderId="0" xfId="0" applyBorder="1"/>
    <xf numFmtId="0" fontId="14" fillId="43" borderId="0" xfId="0" applyFont="1" applyFill="1"/>
    <xf numFmtId="0" fontId="0" fillId="3" borderId="0" xfId="0" applyFill="1"/>
    <xf numFmtId="0" fontId="27" fillId="16" borderId="6" xfId="0" applyFont="1" applyFill="1" applyBorder="1"/>
    <xf numFmtId="0" fontId="27" fillId="17" borderId="6" xfId="0" applyFont="1" applyFill="1" applyBorder="1"/>
    <xf numFmtId="0" fontId="27" fillId="18" borderId="6" xfId="0" applyFont="1" applyFill="1" applyBorder="1"/>
    <xf numFmtId="0" fontId="27" fillId="19" borderId="6" xfId="0" applyFont="1" applyFill="1" applyBorder="1"/>
    <xf numFmtId="0" fontId="0" fillId="17" borderId="6" xfId="0" applyFill="1" applyBorder="1"/>
    <xf numFmtId="0" fontId="0" fillId="18" borderId="6" xfId="0" applyFill="1" applyBorder="1"/>
    <xf numFmtId="0" fontId="0" fillId="19" borderId="6" xfId="0" applyFill="1" applyBorder="1"/>
    <xf numFmtId="0" fontId="27" fillId="0" borderId="0" xfId="0" applyFont="1" applyFill="1"/>
    <xf numFmtId="0" fontId="0" fillId="0" borderId="0" xfId="0"/>
    <xf numFmtId="0" fontId="0" fillId="0" borderId="0" xfId="0" applyAlignment="1">
      <alignment horizontal="center" vertical="center"/>
    </xf>
    <xf numFmtId="0" fontId="0" fillId="0" borderId="33" xfId="0" applyBorder="1" applyAlignment="1">
      <alignment horizontal="center" vertical="center"/>
    </xf>
    <xf numFmtId="0" fontId="0" fillId="0" borderId="0" xfId="0" applyBorder="1" applyAlignment="1">
      <alignment horizontal="center" vertical="center"/>
    </xf>
    <xf numFmtId="0" fontId="0" fillId="0" borderId="37" xfId="0"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0" fontId="0" fillId="0" borderId="40" xfId="0" applyBorder="1" applyAlignment="1">
      <alignment horizontal="center" vertical="center"/>
    </xf>
    <xf numFmtId="0" fontId="35" fillId="0" borderId="0" xfId="0" applyFont="1" applyAlignment="1">
      <alignment vertical="center" wrapText="1"/>
    </xf>
    <xf numFmtId="0" fontId="33" fillId="44" borderId="1" xfId="0" applyFont="1" applyFill="1" applyBorder="1" applyAlignment="1">
      <alignment horizontal="center" vertical="center"/>
    </xf>
    <xf numFmtId="0" fontId="33" fillId="44" borderId="25" xfId="0" applyFont="1" applyFill="1" applyBorder="1" applyAlignment="1">
      <alignment horizontal="center" vertical="center"/>
    </xf>
    <xf numFmtId="0" fontId="34" fillId="2" borderId="5" xfId="0" applyFont="1" applyFill="1" applyBorder="1" applyAlignment="1">
      <alignment horizontal="center" vertical="center"/>
    </xf>
    <xf numFmtId="0" fontId="34" fillId="2" borderId="40" xfId="0" applyFont="1" applyFill="1" applyBorder="1" applyAlignment="1">
      <alignment horizontal="center" vertical="center"/>
    </xf>
    <xf numFmtId="0" fontId="34" fillId="0" borderId="5" xfId="0" applyFont="1" applyBorder="1" applyAlignment="1">
      <alignment horizontal="center" vertical="center"/>
    </xf>
    <xf numFmtId="0" fontId="34" fillId="0" borderId="40" xfId="0" applyFont="1" applyBorder="1" applyAlignment="1">
      <alignment horizontal="center" vertical="center"/>
    </xf>
    <xf numFmtId="0" fontId="6" fillId="15" borderId="0" xfId="0" applyFont="1" applyFill="1" applyBorder="1" applyAlignment="1">
      <alignment textRotation="61"/>
    </xf>
    <xf numFmtId="0" fontId="0" fillId="20" borderId="6" xfId="0" applyFill="1" applyBorder="1"/>
    <xf numFmtId="0" fontId="0" fillId="20" borderId="11" xfId="0" quotePrefix="1" applyFill="1" applyBorder="1" applyAlignment="1">
      <alignment horizontal="center"/>
    </xf>
    <xf numFmtId="0" fontId="0" fillId="0" borderId="42" xfId="0" applyBorder="1"/>
    <xf numFmtId="0" fontId="0" fillId="29" borderId="42" xfId="0" applyFill="1" applyBorder="1" applyAlignment="1">
      <alignment vertical="center"/>
    </xf>
    <xf numFmtId="0" fontId="0" fillId="27" borderId="42" xfId="0" applyFill="1" applyBorder="1"/>
    <xf numFmtId="0" fontId="0" fillId="0" borderId="45" xfId="0" applyBorder="1"/>
    <xf numFmtId="0" fontId="0" fillId="20" borderId="12" xfId="0" quotePrefix="1" applyFill="1" applyBorder="1" applyAlignment="1">
      <alignment horizontal="center"/>
    </xf>
    <xf numFmtId="0" fontId="0" fillId="15" borderId="12" xfId="0" quotePrefix="1" applyFill="1" applyBorder="1" applyAlignment="1">
      <alignment horizontal="center"/>
    </xf>
    <xf numFmtId="0" fontId="6" fillId="6" borderId="6" xfId="0" applyFont="1" applyFill="1" applyBorder="1" applyAlignment="1">
      <alignment horizontal="center" vertical="center" wrapText="1"/>
    </xf>
    <xf numFmtId="0" fontId="6" fillId="6" borderId="41" xfId="0" applyFont="1" applyFill="1" applyBorder="1" applyAlignment="1">
      <alignment horizontal="center" vertical="center" wrapText="1"/>
    </xf>
    <xf numFmtId="0" fontId="0" fillId="0" borderId="0" xfId="0" applyAlignment="1">
      <alignment horizontal="center" vertical="center" wrapText="1"/>
    </xf>
    <xf numFmtId="0" fontId="0" fillId="20" borderId="13" xfId="0" quotePrefix="1" applyFill="1" applyBorder="1" applyAlignment="1">
      <alignment horizontal="center"/>
    </xf>
    <xf numFmtId="0" fontId="0" fillId="6" borderId="45" xfId="0" applyFill="1" applyBorder="1" applyAlignment="1">
      <alignment horizontal="center" vertical="center" wrapText="1"/>
    </xf>
    <xf numFmtId="165" fontId="0" fillId="0" borderId="0" xfId="0" applyNumberFormat="1" applyFill="1" applyBorder="1"/>
    <xf numFmtId="0" fontId="0" fillId="0" borderId="0" xfId="0" quotePrefix="1" applyFill="1" applyBorder="1" applyAlignment="1">
      <alignment horizontal="center"/>
    </xf>
    <xf numFmtId="0" fontId="0" fillId="0" borderId="0" xfId="0" applyFill="1" applyBorder="1" applyAlignment="1">
      <alignment horizontal="center"/>
    </xf>
    <xf numFmtId="0" fontId="16" fillId="0" borderId="0" xfId="0" applyFont="1" applyFill="1" applyBorder="1"/>
    <xf numFmtId="166" fontId="0" fillId="0" borderId="0" xfId="6" applyNumberFormat="1" applyFont="1" applyFill="1" applyBorder="1"/>
    <xf numFmtId="0" fontId="0" fillId="20" borderId="15" xfId="0" applyFill="1" applyBorder="1" applyAlignment="1">
      <alignment horizontal="left"/>
    </xf>
    <xf numFmtId="0" fontId="0" fillId="15" borderId="13" xfId="0" applyFill="1" applyBorder="1" applyAlignment="1">
      <alignment horizontal="left"/>
    </xf>
    <xf numFmtId="0" fontId="0" fillId="20" borderId="13" xfId="0" applyFill="1" applyBorder="1" applyAlignment="1">
      <alignment horizontal="left"/>
    </xf>
    <xf numFmtId="0" fontId="0" fillId="27" borderId="45" xfId="0" applyFill="1" applyBorder="1"/>
    <xf numFmtId="0" fontId="8" fillId="21" borderId="42" xfId="0" applyFont="1" applyFill="1" applyBorder="1"/>
    <xf numFmtId="0" fontId="8" fillId="21" borderId="45" xfId="0" applyFont="1" applyFill="1" applyBorder="1"/>
    <xf numFmtId="0" fontId="0" fillId="45" borderId="42" xfId="0" applyFont="1" applyFill="1" applyBorder="1"/>
    <xf numFmtId="0" fontId="0" fillId="0" borderId="0" xfId="0" applyAlignment="1">
      <alignment vertical="center" wrapText="1"/>
    </xf>
    <xf numFmtId="0" fontId="29" fillId="25" borderId="41" xfId="0" applyFont="1" applyFill="1" applyBorder="1" applyAlignment="1">
      <alignment horizontal="center" vertical="center" wrapText="1"/>
    </xf>
    <xf numFmtId="0" fontId="0" fillId="5" borderId="45" xfId="0" applyFill="1" applyBorder="1" applyAlignment="1">
      <alignment vertical="center" wrapText="1"/>
    </xf>
    <xf numFmtId="0" fontId="16" fillId="5" borderId="0" xfId="0" applyFont="1" applyFill="1" applyAlignment="1">
      <alignment vertical="center" wrapText="1"/>
    </xf>
    <xf numFmtId="0" fontId="0" fillId="0" borderId="0" xfId="0" applyNumberFormat="1" applyFill="1" applyBorder="1" applyAlignment="1">
      <alignment vertical="center" wrapText="1"/>
    </xf>
    <xf numFmtId="0" fontId="0" fillId="0" borderId="6" xfId="0" applyFill="1" applyBorder="1" applyAlignment="1">
      <alignment horizontal="center"/>
    </xf>
    <xf numFmtId="0" fontId="0" fillId="0" borderId="41" xfId="0" applyFill="1" applyBorder="1" applyAlignment="1">
      <alignment horizontal="center"/>
    </xf>
    <xf numFmtId="0" fontId="37" fillId="0" borderId="0" xfId="0" applyFont="1"/>
    <xf numFmtId="9" fontId="0" fillId="0" borderId="0" xfId="0" applyNumberFormat="1" applyAlignment="1">
      <alignment horizontal="center"/>
    </xf>
    <xf numFmtId="0" fontId="37" fillId="0" borderId="0" xfId="0" applyFont="1" applyAlignment="1">
      <alignment horizontal="center"/>
    </xf>
    <xf numFmtId="3" fontId="0" fillId="0" borderId="0" xfId="0" applyNumberFormat="1" applyAlignment="1">
      <alignment horizontal="center"/>
    </xf>
    <xf numFmtId="3" fontId="0" fillId="5" borderId="42" xfId="0" applyNumberFormat="1" applyFill="1" applyBorder="1" applyAlignment="1">
      <alignment horizontal="center" vertical="center" wrapText="1"/>
    </xf>
    <xf numFmtId="3" fontId="0" fillId="45" borderId="42" xfId="0" applyNumberFormat="1" applyFill="1" applyBorder="1" applyAlignment="1">
      <alignment horizontal="center"/>
    </xf>
    <xf numFmtId="1" fontId="0" fillId="0" borderId="0" xfId="0" applyNumberFormat="1" applyAlignment="1">
      <alignment horizontal="center"/>
    </xf>
    <xf numFmtId="1" fontId="0" fillId="6" borderId="45" xfId="0" applyNumberFormat="1" applyFill="1" applyBorder="1" applyAlignment="1">
      <alignment horizontal="center" vertical="center" wrapText="1"/>
    </xf>
    <xf numFmtId="1" fontId="28" fillId="0" borderId="44" xfId="0" applyNumberFormat="1" applyFont="1" applyFill="1" applyBorder="1" applyAlignment="1">
      <alignment horizontal="center"/>
    </xf>
    <xf numFmtId="1" fontId="28" fillId="45" borderId="41" xfId="0" applyNumberFormat="1" applyFont="1" applyFill="1" applyBorder="1" applyAlignment="1">
      <alignment horizontal="center"/>
    </xf>
    <xf numFmtId="0" fontId="28" fillId="45" borderId="6" xfId="0" applyFont="1" applyFill="1" applyBorder="1" applyAlignment="1">
      <alignment horizontal="center"/>
    </xf>
    <xf numFmtId="1" fontId="6" fillId="6" borderId="45" xfId="0" applyNumberFormat="1" applyFont="1" applyFill="1" applyBorder="1" applyAlignment="1">
      <alignment horizontal="center" vertical="center" wrapText="1"/>
    </xf>
    <xf numFmtId="0" fontId="0" fillId="0" borderId="45" xfId="0" applyBorder="1" applyAlignment="1">
      <alignment horizontal="center"/>
    </xf>
    <xf numFmtId="0" fontId="0" fillId="2" borderId="6" xfId="0" applyFill="1" applyBorder="1" applyAlignment="1">
      <alignment horizontal="center"/>
    </xf>
    <xf numFmtId="0" fontId="0" fillId="2" borderId="41" xfId="0" applyFill="1" applyBorder="1" applyAlignment="1">
      <alignment horizontal="center"/>
    </xf>
    <xf numFmtId="0" fontId="0" fillId="2" borderId="45" xfId="0" applyFill="1" applyBorder="1" applyAlignment="1">
      <alignment horizontal="center"/>
    </xf>
    <xf numFmtId="3" fontId="0" fillId="0" borderId="45" xfId="0" applyNumberFormat="1" applyFill="1" applyBorder="1" applyAlignment="1">
      <alignment horizontal="center"/>
    </xf>
    <xf numFmtId="3" fontId="0" fillId="0" borderId="45" xfId="0" applyNumberFormat="1" applyBorder="1" applyAlignment="1">
      <alignment horizontal="center"/>
    </xf>
    <xf numFmtId="3" fontId="8" fillId="21" borderId="45" xfId="0" applyNumberFormat="1" applyFont="1" applyFill="1" applyBorder="1" applyAlignment="1">
      <alignment horizontal="center"/>
    </xf>
    <xf numFmtId="1" fontId="0" fillId="27" borderId="45" xfId="0" applyNumberFormat="1" applyFill="1" applyBorder="1" applyAlignment="1">
      <alignment horizontal="center"/>
    </xf>
    <xf numFmtId="0" fontId="16" fillId="0" borderId="0" xfId="0" applyFont="1" applyFill="1"/>
    <xf numFmtId="0" fontId="6" fillId="15" borderId="12" xfId="0" quotePrefix="1" applyFont="1" applyFill="1" applyBorder="1" applyAlignment="1">
      <alignment horizontal="center" textRotation="61"/>
    </xf>
    <xf numFmtId="0" fontId="36" fillId="30" borderId="43" xfId="0" applyFont="1" applyFill="1" applyBorder="1" applyAlignment="1">
      <alignment horizontal="center" vertical="center" wrapText="1"/>
    </xf>
    <xf numFmtId="1" fontId="28" fillId="0" borderId="47" xfId="0" applyNumberFormat="1" applyFont="1" applyFill="1" applyBorder="1" applyAlignment="1">
      <alignment horizontal="center"/>
    </xf>
    <xf numFmtId="0" fontId="8" fillId="31" borderId="25" xfId="0" applyFont="1" applyFill="1" applyBorder="1" applyAlignment="1">
      <alignment horizontal="center" vertical="center" wrapText="1"/>
    </xf>
    <xf numFmtId="0" fontId="8" fillId="31" borderId="24" xfId="0" applyFont="1" applyFill="1" applyBorder="1" applyAlignment="1">
      <alignment horizontal="center" vertical="center" wrapText="1"/>
    </xf>
    <xf numFmtId="0" fontId="0" fillId="0" borderId="45" xfId="0" applyNumberFormat="1" applyBorder="1"/>
    <xf numFmtId="167" fontId="0" fillId="0" borderId="37" xfId="0" applyNumberFormat="1" applyBorder="1"/>
    <xf numFmtId="0" fontId="0" fillId="0" borderId="46" xfId="0" applyNumberFormat="1" applyBorder="1"/>
    <xf numFmtId="0" fontId="0" fillId="0" borderId="48" xfId="0" applyNumberFormat="1" applyBorder="1"/>
    <xf numFmtId="165" fontId="0" fillId="0" borderId="0" xfId="0" applyNumberFormat="1"/>
    <xf numFmtId="167" fontId="0" fillId="0" borderId="49" xfId="0" applyNumberFormat="1" applyBorder="1"/>
    <xf numFmtId="167" fontId="0" fillId="0" borderId="50" xfId="0" applyNumberFormat="1" applyBorder="1"/>
    <xf numFmtId="0" fontId="0" fillId="0" borderId="51" xfId="0" applyFill="1" applyBorder="1" applyAlignment="1">
      <alignment horizontal="left"/>
    </xf>
    <xf numFmtId="0" fontId="0" fillId="0" borderId="48" xfId="0" applyFill="1" applyBorder="1" applyAlignment="1">
      <alignment horizontal="left"/>
    </xf>
    <xf numFmtId="0" fontId="0" fillId="0" borderId="52" xfId="0" applyFill="1" applyBorder="1" applyAlignment="1">
      <alignment horizontal="left"/>
    </xf>
    <xf numFmtId="0" fontId="0" fillId="0" borderId="0" xfId="0" pivotButton="1"/>
    <xf numFmtId="0" fontId="0" fillId="0" borderId="0" xfId="0" applyNumberFormat="1"/>
    <xf numFmtId="3" fontId="0" fillId="45" borderId="45" xfId="0" applyNumberFormat="1" applyFill="1" applyBorder="1" applyAlignment="1">
      <alignment horizontal="center"/>
    </xf>
    <xf numFmtId="1" fontId="28" fillId="0" borderId="53" xfId="0" applyNumberFormat="1" applyFont="1" applyFill="1" applyBorder="1" applyAlignment="1">
      <alignment horizontal="center"/>
    </xf>
    <xf numFmtId="0" fontId="0" fillId="29" borderId="45" xfId="0" applyFill="1" applyBorder="1" applyAlignment="1">
      <alignment horizontal="center" vertical="center"/>
    </xf>
    <xf numFmtId="168" fontId="0" fillId="2" borderId="45" xfId="0" applyNumberFormat="1" applyFill="1" applyBorder="1" applyAlignment="1">
      <alignment horizontal="center"/>
    </xf>
    <xf numFmtId="0" fontId="0" fillId="45" borderId="45" xfId="0" applyFill="1" applyBorder="1"/>
    <xf numFmtId="0" fontId="0" fillId="45" borderId="0" xfId="0" applyFill="1"/>
    <xf numFmtId="0" fontId="0" fillId="0" borderId="45" xfId="0" applyFill="1" applyBorder="1"/>
    <xf numFmtId="0" fontId="0" fillId="20" borderId="12" xfId="0" quotePrefix="1" applyFill="1" applyBorder="1" applyAlignment="1">
      <alignment horizontal="left"/>
    </xf>
    <xf numFmtId="0" fontId="0" fillId="33" borderId="23" xfId="0" applyFill="1" applyBorder="1" applyProtection="1">
      <protection locked="0"/>
    </xf>
    <xf numFmtId="0" fontId="0" fillId="33" borderId="24" xfId="0" applyFill="1" applyBorder="1" applyProtection="1">
      <protection locked="0"/>
    </xf>
    <xf numFmtId="0" fontId="0" fillId="33" borderId="25" xfId="0" applyFill="1" applyBorder="1" applyProtection="1">
      <protection locked="0"/>
    </xf>
    <xf numFmtId="0" fontId="1" fillId="46" borderId="23" xfId="1" applyFill="1" applyBorder="1" applyAlignment="1">
      <alignment horizontal="center"/>
    </xf>
    <xf numFmtId="0" fontId="1" fillId="46" borderId="24" xfId="1" applyFill="1" applyBorder="1" applyAlignment="1">
      <alignment horizontal="center"/>
    </xf>
    <xf numFmtId="0" fontId="1" fillId="46" borderId="25" xfId="1" applyFill="1" applyBorder="1" applyAlignment="1">
      <alignment horizontal="center"/>
    </xf>
    <xf numFmtId="15" fontId="4" fillId="0" borderId="34" xfId="0" applyNumberFormat="1" applyFont="1" applyBorder="1" applyAlignment="1">
      <alignment horizontal="left" vertical="top" wrapText="1"/>
    </xf>
    <xf numFmtId="15" fontId="4" fillId="0" borderId="35" xfId="0" applyNumberFormat="1" applyFont="1" applyBorder="1" applyAlignment="1">
      <alignment horizontal="left" vertical="top" wrapText="1"/>
    </xf>
    <xf numFmtId="15" fontId="4" fillId="0" borderId="36" xfId="0" applyNumberFormat="1" applyFont="1" applyBorder="1" applyAlignment="1">
      <alignment horizontal="left" vertical="top" wrapText="1"/>
    </xf>
    <xf numFmtId="0" fontId="4" fillId="0" borderId="23" xfId="0" applyFont="1" applyBorder="1" applyAlignment="1">
      <alignment horizontal="center"/>
    </xf>
    <xf numFmtId="0" fontId="4" fillId="0" borderId="24" xfId="0" applyFont="1" applyBorder="1" applyAlignment="1">
      <alignment horizontal="center"/>
    </xf>
    <xf numFmtId="0" fontId="4" fillId="0" borderId="25" xfId="0" applyFont="1" applyBorder="1" applyAlignment="1">
      <alignment horizontal="center"/>
    </xf>
    <xf numFmtId="0" fontId="0" fillId="0" borderId="0" xfId="0" applyFill="1" applyBorder="1" applyAlignment="1">
      <alignment horizontal="left"/>
    </xf>
    <xf numFmtId="0" fontId="0" fillId="0" borderId="54" xfId="0" applyFill="1" applyBorder="1" applyAlignment="1">
      <alignment horizontal="left"/>
    </xf>
  </cellXfs>
  <cellStyles count="9">
    <cellStyle name="Hyperlink" xfId="1" builtinId="8"/>
    <cellStyle name="Hyperlink 2" xfId="8"/>
    <cellStyle name="Komma 2" xfId="6"/>
    <cellStyle name="Normal_Dlnmrfrm" xfId="2"/>
    <cellStyle name="Procent" xfId="5" builtinId="5"/>
    <cellStyle name="Standaard" xfId="0" builtinId="0"/>
    <cellStyle name="Standaard 2" xfId="3"/>
    <cellStyle name="Standaard 2 2" xfId="4"/>
    <cellStyle name="Standaard 3" xfId="7"/>
  </cellStyles>
  <dxfs count="2144">
    <dxf>
      <font>
        <color theme="0"/>
      </font>
      <fill>
        <patternFill>
          <bgColor rgb="FFFF0000"/>
        </patternFill>
      </fill>
    </dxf>
    <dxf>
      <font>
        <color theme="0"/>
      </font>
      <fill>
        <patternFill>
          <bgColor rgb="FFFF0000"/>
        </patternFill>
      </fill>
    </dxf>
    <dxf>
      <fill>
        <patternFill>
          <bgColor theme="9" tint="-0.24994659260841701"/>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99"/>
        </patternFill>
      </fill>
    </dxf>
    <dxf>
      <font>
        <color rgb="FF006100"/>
      </font>
      <fill>
        <patternFill>
          <bgColor rgb="FFC6EFCE"/>
        </patternFill>
      </fill>
    </dxf>
    <dxf>
      <alignment horizontal="center" vertical="bottom" textRotation="0" wrapText="0" indent="0" justifyLastLine="0" shrinkToFit="0" readingOrder="0"/>
    </dxf>
    <dxf>
      <alignment horizontal="left"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13" formatCode="0%"/>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border>
        <bottom style="medium">
          <color indexed="64"/>
        </bottom>
      </border>
    </dxf>
    <dxf>
      <fill>
        <patternFill>
          <bgColor auto="1"/>
        </patternFill>
      </fill>
    </dxf>
    <dxf>
      <numFmt numFmtId="167" formatCode="0.0"/>
    </dxf>
    <dxf>
      <border>
        <left style="thin">
          <color auto="1"/>
        </left>
        <right style="thin">
          <color auto="1"/>
        </right>
      </border>
    </dxf>
    <dxf>
      <border>
        <left style="thin">
          <color auto="1"/>
        </left>
        <right style="thin">
          <color auto="1"/>
        </right>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left style="thin">
          <color indexed="64"/>
        </left>
        <right style="thin">
          <color indexed="64"/>
        </right>
        <vertical style="thin">
          <color indexed="64"/>
        </vertical>
        <horizontal style="thin">
          <color indexed="64"/>
        </horizontal>
      </border>
    </dxf>
    <dxf>
      <border>
        <top style="thin">
          <color indexed="64"/>
        </top>
        <bottom style="thin">
          <color indexed="64"/>
        </bottom>
      </border>
    </dxf>
    <dxf>
      <border>
        <top style="thin">
          <color indexed="64"/>
        </top>
        <bottom style="thin">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alignment wrapText="1"/>
    </dxf>
    <dxf>
      <alignment wrapText="1"/>
    </dxf>
    <dxf>
      <alignment horizontal="center"/>
    </dxf>
    <dxf>
      <alignment horizontal="center"/>
    </dxf>
    <dxf>
      <alignment vertical="center"/>
    </dxf>
    <dxf>
      <alignment vertical="center"/>
    </dxf>
    <dxf>
      <font>
        <color theme="0"/>
      </font>
    </dxf>
    <dxf>
      <font>
        <color theme="0"/>
      </font>
    </dxf>
    <dxf>
      <fill>
        <patternFill patternType="solid">
          <bgColor theme="5" tint="-0.249977111117893"/>
        </patternFill>
      </fill>
    </dxf>
    <dxf>
      <fill>
        <patternFill patternType="solid">
          <bgColor theme="5" tint="-0.249977111117893"/>
        </patternFill>
      </fill>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3" formatCode="#,##0"/>
    </dxf>
    <dxf>
      <numFmt numFmtId="3" formatCode="#,##0"/>
    </dxf>
    <dxf>
      <alignment horizontal="center"/>
    </dxf>
    <dxf>
      <alignment horizontal="center"/>
    </dxf>
    <dxf>
      <alignment wrapText="1" readingOrder="0"/>
    </dxf>
    <dxf>
      <alignment wrapText="1" readingOrder="0"/>
    </dxf>
    <dxf>
      <alignment wrapText="1" readingOrder="0"/>
    </dxf>
    <dxf>
      <alignment wrapText="1" readingOrder="0"/>
    </dxf>
    <dxf>
      <alignment wrapText="1" readingOrder="0"/>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alignment vertical="center" readingOrder="0"/>
    </dxf>
    <dxf>
      <font>
        <color auto="1"/>
      </font>
    </dxf>
    <dxf>
      <fill>
        <patternFill patternType="solid">
          <bgColor theme="7" tint="0.59999389629810485"/>
        </patternFill>
      </fill>
    </dxf>
    <dxf>
      <font>
        <color rgb="FFFFFFFF"/>
      </font>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numFmt numFmtId="166" formatCode="_ * #,##0_ ;_ * \-#,##0_ ;_ * &quot;-&quot;??_ ;_ @_ "/>
    </dxf>
    <dxf>
      <border>
        <top style="thin">
          <color indexed="64"/>
        </top>
        <vertical style="thin">
          <color indexed="64"/>
        </vertical>
        <horizontal style="thin">
          <color indexed="64"/>
        </horizontal>
      </border>
    </dxf>
    <dxf>
      <border>
        <top style="thin">
          <color indexed="64"/>
        </top>
        <bottom style="thin">
          <color indexed="64"/>
        </bottom>
        <vertical style="thin">
          <color indexed="64"/>
        </vertical>
        <horizontal style="thin">
          <color indexed="64"/>
        </horizontal>
      </border>
    </dxf>
    <dxf>
      <border>
        <top style="thin">
          <color indexed="64"/>
        </top>
        <bottom style="thin">
          <color indexed="64"/>
        </bottom>
        <vertical style="thin">
          <color indexed="64"/>
        </vertical>
        <horizontal style="thin">
          <color indexed="64"/>
        </horizontal>
      </border>
    </dxf>
    <dxf>
      <fill>
        <patternFill patternType="solid">
          <bgColor theme="7" tint="0.59999389629810485"/>
        </patternFill>
      </fill>
    </dxf>
    <dxf>
      <alignment vertical="center" readingOrder="0"/>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alignment vertical="center" readingOrder="0"/>
    </dxf>
    <dxf>
      <alignment vertical="center" readingOrder="0"/>
    </dxf>
    <dxf>
      <alignment vertic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dxf>
    <dxf>
      <numFmt numFmtId="3" formatCode="#,##0"/>
    </dxf>
    <dxf>
      <numFmt numFmtId="1" formatCode="0"/>
    </dxf>
    <dxf>
      <alignment horizontal="center"/>
    </dxf>
    <dxf>
      <alignment horizontal="center"/>
    </dxf>
    <dxf>
      <fill>
        <patternFill>
          <bgColor theme="4" tint="0.59999389629810485"/>
        </patternFill>
      </fill>
    </dxf>
    <dxf>
      <fill>
        <patternFill patternType="solid">
          <bgColor theme="3" tint="0.59999389629810485"/>
        </patternFill>
      </fill>
    </dxf>
    <dxf>
      <numFmt numFmtId="169" formatCode="_(* #,##0_);_(* \(#,##0\);_(* &quot;-&quot;??_);_(@_)"/>
    </dxf>
    <dxf>
      <font>
        <color theme="0"/>
      </font>
    </dxf>
    <dxf>
      <fill>
        <patternFill patternType="solid">
          <bgColor theme="3" tint="0.39997558519241921"/>
        </patternFill>
      </fill>
    </dxf>
    <dxf>
      <fill>
        <patternFill>
          <bgColor theme="4" tint="0.59999389629810485"/>
        </patternFill>
      </fill>
    </dxf>
    <dxf>
      <fill>
        <patternFill>
          <bgColor theme="4" tint="0.59999389629810485"/>
        </patternFill>
      </fill>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numFmt numFmtId="168" formatCode="_ * #,##0.0_ ;_ * \-#,##0.0_ ;_ * &quot;-&quot;??_ ;_ @_ "/>
    </dxf>
    <dxf>
      <fill>
        <patternFill patternType="solid">
          <bgColor theme="3" tint="0.59999389629810485"/>
        </patternFill>
      </fill>
    </dxf>
    <dxf>
      <fill>
        <patternFill patternType="solid">
          <bgColor rgb="FFFFFFFF"/>
        </patternFill>
      </fill>
    </dxf>
    <dxf>
      <fill>
        <patternFill patternType="solid">
          <bgColor rgb="FFFFFF00"/>
        </patternFill>
      </fill>
    </dxf>
    <dxf>
      <alignment horizontal="center" readingOrder="0"/>
    </dxf>
    <dxf>
      <alignment vertical="center" readingOrder="0"/>
    </dxf>
    <dxf>
      <alignment vertical="center" readingOrder="0"/>
    </dxf>
    <dxf>
      <alignment horizontal="center"/>
    </dxf>
    <dxf>
      <numFmt numFmtId="3" formatCode="#,##0"/>
    </dxf>
    <dxf>
      <numFmt numFmtId="1" formatCode="0"/>
    </dxf>
    <dxf>
      <alignment horizontal="center"/>
    </dxf>
    <dxf>
      <alignment horizontal="center"/>
    </dxf>
    <dxf>
      <font>
        <b val="0"/>
      </font>
    </dxf>
    <dxf>
      <fill>
        <patternFill patternType="solid">
          <bgColor rgb="FFFFFFFF"/>
        </patternFill>
      </fill>
    </dxf>
    <dxf>
      <alignment vertical="center"/>
    </dxf>
    <dxf>
      <font>
        <b/>
      </font>
    </dxf>
    <dxf>
      <fill>
        <patternFill>
          <bgColor theme="3" tint="0.59999389629810485"/>
        </patternFill>
      </fill>
    </dxf>
    <dxf>
      <fill>
        <patternFill>
          <bgColor theme="3" tint="0.59999389629810485"/>
        </patternFill>
      </fill>
    </dxf>
    <dxf>
      <numFmt numFmtId="169" formatCode="_(* #,##0_);_(* \(#,##0\);_(* &quot;-&quot;??_);_(@_)"/>
    </dxf>
    <dxf>
      <font>
        <color theme="0"/>
      </font>
    </dxf>
    <dxf>
      <fill>
        <patternFill patternType="solid">
          <bgColor theme="3" tint="0.39997558519241921"/>
        </patternFill>
      </fill>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numFmt numFmtId="3" formatCode="#,##0"/>
    </dxf>
    <dxf>
      <alignment horizontal="center" readingOrder="0"/>
    </dxf>
    <dxf>
      <fill>
        <patternFill patternType="solid">
          <bgColor rgb="FFFF0000"/>
        </patternFill>
      </fill>
    </dxf>
    <dxf>
      <numFmt numFmtId="169" formatCode="_(* #,##0_);_(* \(#,##0\);_(* &quot;-&quot;??_);_(@_)"/>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alignment horizontal="center"/>
    </dxf>
    <dxf>
      <alignment horizontal="cent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00"/>
        </patternFill>
      </fill>
    </dxf>
    <dxf>
      <numFmt numFmtId="166" formatCode="_ * #,##0_ ;_ * \-#,##0_ ;_ * &quot;-&quot;??_ ;_ @_ "/>
    </dxf>
    <dxf>
      <alignment horizontal="center" readingOrder="0"/>
    </dxf>
    <dxf>
      <alignment horizontal="center" readingOrder="0"/>
    </dxf>
    <dxf>
      <alignment horizontal="center" readingOrder="0"/>
    </dxf>
    <dxf>
      <alignment horizontal="center" readingOrder="0"/>
    </dxf>
    <dxf>
      <alignment horizontal="center" readingOrder="0"/>
    </dxf>
    <dxf>
      <alignment wrapText="1" readingOrder="0"/>
    </dxf>
    <dxf>
      <alignment wrapText="1" readingOrder="0"/>
    </dxf>
    <dxf>
      <alignment wrapText="1" readingOrder="0"/>
    </dxf>
    <dxf>
      <alignment wrapText="1" readingOrder="0"/>
    </dxf>
    <dxf>
      <alignment wrapText="1"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center" readingOrder="0"/>
    </dxf>
    <dxf>
      <alignment vertical="center" readingOrder="0"/>
    </dxf>
    <dxf>
      <alignment vertical="center" readingOrder="0"/>
    </dxf>
    <dxf>
      <alignment vertical="center" readingOrder="0"/>
    </dxf>
    <dxf>
      <alignment vertical="center" readingOrder="0"/>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ont>
        <b val="0"/>
        <i val="0"/>
        <strike val="0"/>
        <condense val="0"/>
        <extend val="0"/>
        <outline val="0"/>
        <shadow val="0"/>
        <u val="none"/>
        <vertAlign val="baseline"/>
        <sz val="11"/>
        <color auto="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auto="1"/>
        <name val="Calibri"/>
        <scheme val="minor"/>
      </font>
      <fill>
        <patternFill patternType="solid">
          <fgColor theme="9" tint="0.79998168889431442"/>
          <bgColor theme="9"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scheme val="minor"/>
      </font>
      <fill>
        <patternFill patternType="solid">
          <fgColor theme="9" tint="0.79998168889431442"/>
          <bgColor theme="9" tint="0.79998168889431442"/>
        </patternFill>
      </fill>
      <alignment horizontal="center" vertical="bottom" textRotation="0" wrapText="0" indent="0" justifyLastLine="0" shrinkToFit="0" readingOrder="0"/>
    </dxf>
    <dxf>
      <border outline="0">
        <top style="thin">
          <color theme="9"/>
        </top>
      </border>
    </dxf>
    <dxf>
      <border outline="0">
        <bottom style="thin">
          <color theme="9"/>
        </bottom>
      </border>
    </dxf>
    <dxf>
      <border outline="0">
        <top style="thin">
          <color theme="9"/>
        </top>
      </border>
    </dxf>
    <dxf>
      <border outline="0">
        <bottom style="thin">
          <color theme="9"/>
        </bottom>
      </border>
    </dxf>
    <dxf>
      <border outline="0">
        <top style="thin">
          <color theme="9"/>
        </top>
      </border>
    </dxf>
    <dxf>
      <border outline="0">
        <bottom style="thin">
          <color theme="9"/>
        </bottom>
      </border>
    </dxf>
    <dxf>
      <border outline="0">
        <top style="thin">
          <color theme="9"/>
        </top>
      </border>
    </dxf>
    <dxf>
      <border outline="0">
        <bottom style="thin">
          <color theme="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font>
        <b val="0"/>
        <i val="0"/>
        <strike val="0"/>
        <condense val="0"/>
        <extend val="0"/>
        <outline val="0"/>
        <shadow val="0"/>
        <u val="none"/>
        <vertAlign val="baseline"/>
        <sz val="11"/>
        <color auto="1"/>
        <name val="Calibri"/>
        <scheme val="minor"/>
      </font>
      <fill>
        <patternFill patternType="none">
          <fgColor indexed="64"/>
          <bgColor indexed="65"/>
        </patternFill>
      </fill>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bottom" textRotation="0" wrapText="0" indent="0" justifyLastLine="0" shrinkToFit="0"/>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9"/>
        <color auto="1"/>
        <name val="Calibri"/>
        <scheme val="minor"/>
      </font>
      <fill>
        <patternFill patternType="none">
          <fgColor indexed="64"/>
          <bgColor indexed="65"/>
        </patternFill>
      </fill>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9"/>
        <name val="Calibri"/>
        <scheme val="minor"/>
      </font>
      <alignment horizontal="center" vertical="bottom" textRotation="0" wrapText="0" indent="0" justifyLastLine="0" shrinkToFit="0"/>
    </dxf>
    <dxf>
      <alignment horizontal="center" vertical="bottom" textRotation="0" wrapText="0" indent="0" justifyLastLine="0" shrinkToFit="0" readingOrder="0"/>
    </dxf>
    <dxf>
      <font>
        <strike val="0"/>
        <outline val="0"/>
        <shadow val="0"/>
        <u val="none"/>
        <vertAlign val="baseline"/>
        <sz val="9"/>
        <name val="Calibri"/>
        <scheme val="minor"/>
      </font>
      <alignment horizontal="center" vertical="bottom" textRotation="0" wrapText="0" indent="0" justifyLastLine="0" shrinkToFit="0"/>
    </dxf>
    <dxf>
      <alignment horizontal="center" vertical="bottom" textRotation="0" wrapText="0" indent="0" justifyLastLine="0" shrinkToFit="0" readingOrder="0"/>
    </dxf>
    <dxf>
      <font>
        <strike val="0"/>
        <outline val="0"/>
        <shadow val="0"/>
        <u val="none"/>
        <vertAlign val="baseline"/>
        <sz val="9"/>
        <name val="Calibri"/>
        <scheme val="minor"/>
      </font>
      <alignment horizontal="center" vertical="bottom" textRotation="0" wrapText="0" indent="0" justifyLastLine="0" shrinkToFit="0"/>
    </dxf>
    <dxf>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2" defaultPivotStyle="PivotStyleLight16">
    <tableStyle name="Draaitabelstijl 1" table="0" count="1">
      <tableStyleElement type="wholeTable" dxfId="2143"/>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FF"/>
      <color rgb="FFFFFF99"/>
      <color rgb="FFFFCC99"/>
      <color rgb="FFFFCC66"/>
      <color rgb="FFFFFF6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2.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pivotCacheDefinition" Target="pivotCache/pivotCacheDefinition5.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4.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absolute">
    <xdr:from>
      <xdr:col>1</xdr:col>
      <xdr:colOff>28576</xdr:colOff>
      <xdr:row>0</xdr:row>
      <xdr:rowOff>28575</xdr:rowOff>
    </xdr:from>
    <xdr:to>
      <xdr:col>8</xdr:col>
      <xdr:colOff>55790</xdr:colOff>
      <xdr:row>9</xdr:row>
      <xdr:rowOff>169003</xdr:rowOff>
    </xdr:to>
    <xdr:pic>
      <xdr:nvPicPr>
        <xdr:cNvPr id="2" name="Afbeelding 1">
          <a:extLst>
            <a:ext uri="{FF2B5EF4-FFF2-40B4-BE49-F238E27FC236}">
              <a16:creationId xmlns:a16="http://schemas.microsoft.com/office/drawing/2014/main" xmlns=""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51" y="28575"/>
          <a:ext cx="6999514" cy="1959703"/>
        </a:xfrm>
        <a:prstGeom prst="rect">
          <a:avLst/>
        </a:prstGeom>
        <a:solidFill>
          <a:srgbClr val="FFFFFF">
            <a:shade val="85000"/>
          </a:srgbClr>
        </a:solidFill>
        <a:ln w="19050" cap="sq">
          <a:solidFill>
            <a:sysClr val="windowText" lastClr="000000"/>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absolute">
    <xdr:from>
      <xdr:col>1</xdr:col>
      <xdr:colOff>38100</xdr:colOff>
      <xdr:row>10</xdr:row>
      <xdr:rowOff>28575</xdr:rowOff>
    </xdr:from>
    <xdr:to>
      <xdr:col>8</xdr:col>
      <xdr:colOff>50800</xdr:colOff>
      <xdr:row>11</xdr:row>
      <xdr:rowOff>180975</xdr:rowOff>
    </xdr:to>
    <xdr:sp macro="" textlink="">
      <xdr:nvSpPr>
        <xdr:cNvPr id="3" name="Tekstvak 2">
          <a:extLst>
            <a:ext uri="{FF2B5EF4-FFF2-40B4-BE49-F238E27FC236}">
              <a16:creationId xmlns:a16="http://schemas.microsoft.com/office/drawing/2014/main" xmlns="" id="{00000000-0008-0000-0500-000003000000}"/>
            </a:ext>
          </a:extLst>
        </xdr:cNvPr>
        <xdr:cNvSpPr txBox="1"/>
      </xdr:nvSpPr>
      <xdr:spPr>
        <a:xfrm>
          <a:off x="1095375" y="2047875"/>
          <a:ext cx="7010400" cy="352425"/>
        </a:xfrm>
        <a:prstGeom prst="rect">
          <a:avLst/>
        </a:prstGeom>
        <a:solidFill>
          <a:srgbClr val="FFFF00"/>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nl-NL" sz="2400" b="1"/>
            <a:t>STAND</a:t>
          </a:r>
          <a:r>
            <a:rPr lang="nl-NL" sz="2400" b="1" baseline="0"/>
            <a:t> INDIVIDUEEL</a:t>
          </a:r>
          <a:endParaRPr lang="nl-NL" sz="2400" b="1"/>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1</xdr:col>
      <xdr:colOff>28576</xdr:colOff>
      <xdr:row>0</xdr:row>
      <xdr:rowOff>28575</xdr:rowOff>
    </xdr:from>
    <xdr:to>
      <xdr:col>7</xdr:col>
      <xdr:colOff>488341</xdr:colOff>
      <xdr:row>9</xdr:row>
      <xdr:rowOff>169003</xdr:rowOff>
    </xdr:to>
    <xdr:pic>
      <xdr:nvPicPr>
        <xdr:cNvPr id="2" name="Afbeelding 1">
          <a:extLst>
            <a:ext uri="{FF2B5EF4-FFF2-40B4-BE49-F238E27FC236}">
              <a16:creationId xmlns:a16="http://schemas.microsoft.com/office/drawing/2014/main" xmlns=""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51" y="28575"/>
          <a:ext cx="6943724" cy="1959703"/>
        </a:xfrm>
        <a:prstGeom prst="rect">
          <a:avLst/>
        </a:prstGeom>
        <a:solidFill>
          <a:srgbClr val="FFFFFF">
            <a:shade val="85000"/>
          </a:srgbClr>
        </a:solidFill>
        <a:ln w="19050" cap="sq">
          <a:solidFill>
            <a:sysClr val="windowText" lastClr="000000"/>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absolute">
    <xdr:from>
      <xdr:col>1</xdr:col>
      <xdr:colOff>38100</xdr:colOff>
      <xdr:row>10</xdr:row>
      <xdr:rowOff>28575</xdr:rowOff>
    </xdr:from>
    <xdr:to>
      <xdr:col>7</xdr:col>
      <xdr:colOff>469290</xdr:colOff>
      <xdr:row>11</xdr:row>
      <xdr:rowOff>180975</xdr:rowOff>
    </xdr:to>
    <xdr:sp macro="" textlink="">
      <xdr:nvSpPr>
        <xdr:cNvPr id="3" name="Tekstvak 2">
          <a:extLst>
            <a:ext uri="{FF2B5EF4-FFF2-40B4-BE49-F238E27FC236}">
              <a16:creationId xmlns:a16="http://schemas.microsoft.com/office/drawing/2014/main" xmlns="" id="{00000000-0008-0000-0600-000003000000}"/>
            </a:ext>
          </a:extLst>
        </xdr:cNvPr>
        <xdr:cNvSpPr txBox="1"/>
      </xdr:nvSpPr>
      <xdr:spPr>
        <a:xfrm>
          <a:off x="1095375" y="2047875"/>
          <a:ext cx="6915149" cy="352425"/>
        </a:xfrm>
        <a:prstGeom prst="rect">
          <a:avLst/>
        </a:prstGeom>
        <a:solidFill>
          <a:srgbClr val="FFFF00"/>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nl-NL" sz="2400" b="1"/>
            <a:t>STAND</a:t>
          </a:r>
          <a:r>
            <a:rPr lang="nl-NL" sz="2400" b="1" baseline="0"/>
            <a:t> PLOEGEN</a:t>
          </a:r>
          <a:endParaRPr lang="nl-NL" sz="2400" b="1"/>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1</xdr:col>
      <xdr:colOff>28576</xdr:colOff>
      <xdr:row>0</xdr:row>
      <xdr:rowOff>28575</xdr:rowOff>
    </xdr:from>
    <xdr:to>
      <xdr:col>7</xdr:col>
      <xdr:colOff>27033</xdr:colOff>
      <xdr:row>9</xdr:row>
      <xdr:rowOff>169003</xdr:rowOff>
    </xdr:to>
    <xdr:pic>
      <xdr:nvPicPr>
        <xdr:cNvPr id="2" name="Afbeelding 1">
          <a:extLst>
            <a:ext uri="{FF2B5EF4-FFF2-40B4-BE49-F238E27FC236}">
              <a16:creationId xmlns:a16="http://schemas.microsoft.com/office/drawing/2014/main" xmlns="" id="{00000000-0008-0000-07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51" y="28575"/>
          <a:ext cx="6943724" cy="1959703"/>
        </a:xfrm>
        <a:prstGeom prst="rect">
          <a:avLst/>
        </a:prstGeom>
        <a:solidFill>
          <a:srgbClr val="FFFFFF">
            <a:shade val="85000"/>
          </a:srgbClr>
        </a:solidFill>
        <a:ln w="19050" cap="sq">
          <a:solidFill>
            <a:sysClr val="windowText" lastClr="000000"/>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absolute">
    <xdr:from>
      <xdr:col>1</xdr:col>
      <xdr:colOff>38100</xdr:colOff>
      <xdr:row>10</xdr:row>
      <xdr:rowOff>28575</xdr:rowOff>
    </xdr:from>
    <xdr:to>
      <xdr:col>7</xdr:col>
      <xdr:colOff>9797</xdr:colOff>
      <xdr:row>11</xdr:row>
      <xdr:rowOff>180975</xdr:rowOff>
    </xdr:to>
    <xdr:sp macro="" textlink="">
      <xdr:nvSpPr>
        <xdr:cNvPr id="3" name="Tekstvak 2">
          <a:extLst>
            <a:ext uri="{FF2B5EF4-FFF2-40B4-BE49-F238E27FC236}">
              <a16:creationId xmlns:a16="http://schemas.microsoft.com/office/drawing/2014/main" xmlns="" id="{00000000-0008-0000-0700-000003000000}"/>
            </a:ext>
          </a:extLst>
        </xdr:cNvPr>
        <xdr:cNvSpPr txBox="1"/>
      </xdr:nvSpPr>
      <xdr:spPr>
        <a:xfrm>
          <a:off x="1095375" y="2047875"/>
          <a:ext cx="6915149" cy="352425"/>
        </a:xfrm>
        <a:prstGeom prst="rect">
          <a:avLst/>
        </a:prstGeom>
        <a:solidFill>
          <a:srgbClr val="FFFF00"/>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nl-NL" sz="2400" b="1"/>
            <a:t>STAND</a:t>
          </a:r>
          <a:r>
            <a:rPr lang="nl-NL" sz="2400" b="1" baseline="0"/>
            <a:t> WEEK</a:t>
          </a:r>
          <a:endParaRPr lang="nl-NL" sz="2400" b="1"/>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1</xdr:col>
      <xdr:colOff>28576</xdr:colOff>
      <xdr:row>0</xdr:row>
      <xdr:rowOff>28575</xdr:rowOff>
    </xdr:from>
    <xdr:to>
      <xdr:col>7</xdr:col>
      <xdr:colOff>73616</xdr:colOff>
      <xdr:row>9</xdr:row>
      <xdr:rowOff>169003</xdr:rowOff>
    </xdr:to>
    <xdr:pic>
      <xdr:nvPicPr>
        <xdr:cNvPr id="2" name="Afbeelding 1">
          <a:extLst>
            <a:ext uri="{FF2B5EF4-FFF2-40B4-BE49-F238E27FC236}">
              <a16:creationId xmlns:a16="http://schemas.microsoft.com/office/drawing/2014/main" xmlns="" id="{00000000-0008-0000-08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51" y="28575"/>
          <a:ext cx="6943724" cy="1959703"/>
        </a:xfrm>
        <a:prstGeom prst="rect">
          <a:avLst/>
        </a:prstGeom>
        <a:solidFill>
          <a:srgbClr val="FFFFFF">
            <a:shade val="85000"/>
          </a:srgbClr>
        </a:solidFill>
        <a:ln w="19050" cap="sq">
          <a:solidFill>
            <a:sysClr val="windowText" lastClr="000000"/>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absolute">
    <xdr:from>
      <xdr:col>1</xdr:col>
      <xdr:colOff>38100</xdr:colOff>
      <xdr:row>10</xdr:row>
      <xdr:rowOff>28575</xdr:rowOff>
    </xdr:from>
    <xdr:to>
      <xdr:col>7</xdr:col>
      <xdr:colOff>54565</xdr:colOff>
      <xdr:row>11</xdr:row>
      <xdr:rowOff>180975</xdr:rowOff>
    </xdr:to>
    <xdr:sp macro="" textlink="">
      <xdr:nvSpPr>
        <xdr:cNvPr id="3" name="Tekstvak 2">
          <a:extLst>
            <a:ext uri="{FF2B5EF4-FFF2-40B4-BE49-F238E27FC236}">
              <a16:creationId xmlns:a16="http://schemas.microsoft.com/office/drawing/2014/main" xmlns="" id="{00000000-0008-0000-0800-000003000000}"/>
            </a:ext>
          </a:extLst>
        </xdr:cNvPr>
        <xdr:cNvSpPr txBox="1"/>
      </xdr:nvSpPr>
      <xdr:spPr>
        <a:xfrm>
          <a:off x="1095375" y="2047875"/>
          <a:ext cx="6915149" cy="352425"/>
        </a:xfrm>
        <a:prstGeom prst="rect">
          <a:avLst/>
        </a:prstGeom>
        <a:solidFill>
          <a:srgbClr val="FFFF00"/>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nl-NL" sz="2400" b="1"/>
            <a:t>STAND</a:t>
          </a:r>
          <a:r>
            <a:rPr lang="nl-NL" sz="2400" b="1" baseline="0"/>
            <a:t> BUREAUS</a:t>
          </a:r>
          <a:endParaRPr lang="nl-NL" sz="2400" b="1"/>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37646</xdr:rowOff>
    </xdr:from>
    <xdr:to>
      <xdr:col>11</xdr:col>
      <xdr:colOff>63500</xdr:colOff>
      <xdr:row>9</xdr:row>
      <xdr:rowOff>154214</xdr:rowOff>
    </xdr:to>
    <xdr:pic>
      <xdr:nvPicPr>
        <xdr:cNvPr id="2" name="Afbeelding 1">
          <a:extLst>
            <a:ext uri="{FF2B5EF4-FFF2-40B4-BE49-F238E27FC236}">
              <a16:creationId xmlns:a16="http://schemas.microsoft.com/office/drawing/2014/main" xmlns="" id="{00000000-0008-0000-09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37646"/>
          <a:ext cx="6885214" cy="1831068"/>
        </a:xfrm>
        <a:prstGeom prst="rect">
          <a:avLst/>
        </a:prstGeom>
        <a:solidFill>
          <a:srgbClr val="FFFFFF">
            <a:shade val="85000"/>
          </a:srgbClr>
        </a:solidFill>
        <a:ln w="19050" cap="sq">
          <a:solidFill>
            <a:sysClr val="windowText" lastClr="000000"/>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absolute">
    <xdr:from>
      <xdr:col>0</xdr:col>
      <xdr:colOff>0</xdr:colOff>
      <xdr:row>10</xdr:row>
      <xdr:rowOff>1361</xdr:rowOff>
    </xdr:from>
    <xdr:to>
      <xdr:col>11</xdr:col>
      <xdr:colOff>54429</xdr:colOff>
      <xdr:row>11</xdr:row>
      <xdr:rowOff>162833</xdr:rowOff>
    </xdr:to>
    <xdr:sp macro="" textlink="">
      <xdr:nvSpPr>
        <xdr:cNvPr id="3" name="Tekstvak 2">
          <a:extLst>
            <a:ext uri="{FF2B5EF4-FFF2-40B4-BE49-F238E27FC236}">
              <a16:creationId xmlns:a16="http://schemas.microsoft.com/office/drawing/2014/main" xmlns="" id="{00000000-0008-0000-0900-000003000000}"/>
            </a:ext>
          </a:extLst>
        </xdr:cNvPr>
        <xdr:cNvSpPr txBox="1"/>
      </xdr:nvSpPr>
      <xdr:spPr>
        <a:xfrm>
          <a:off x="0" y="1906361"/>
          <a:ext cx="6876143" cy="351972"/>
        </a:xfrm>
        <a:prstGeom prst="rect">
          <a:avLst/>
        </a:prstGeom>
        <a:solidFill>
          <a:srgbClr val="FFFF00"/>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nl-NL" sz="2400" b="1"/>
            <a:t>TEAMS BEKIJKEN</a:t>
          </a:r>
        </a:p>
      </xdr:txBody>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1</xdr:col>
      <xdr:colOff>38100</xdr:colOff>
      <xdr:row>9</xdr:row>
      <xdr:rowOff>133350</xdr:rowOff>
    </xdr:from>
    <xdr:to>
      <xdr:col>5</xdr:col>
      <xdr:colOff>260349</xdr:colOff>
      <xdr:row>11</xdr:row>
      <xdr:rowOff>76200</xdr:rowOff>
    </xdr:to>
    <xdr:sp macro="" textlink="">
      <xdr:nvSpPr>
        <xdr:cNvPr id="3" name="Tekstvak 2">
          <a:extLst>
            <a:ext uri="{FF2B5EF4-FFF2-40B4-BE49-F238E27FC236}">
              <a16:creationId xmlns:a16="http://schemas.microsoft.com/office/drawing/2014/main" xmlns="" id="{00000000-0008-0000-0B00-000003000000}"/>
            </a:ext>
          </a:extLst>
        </xdr:cNvPr>
        <xdr:cNvSpPr txBox="1"/>
      </xdr:nvSpPr>
      <xdr:spPr>
        <a:xfrm>
          <a:off x="1095375" y="2047875"/>
          <a:ext cx="6915149" cy="352425"/>
        </a:xfrm>
        <a:prstGeom prst="rect">
          <a:avLst/>
        </a:prstGeom>
        <a:solidFill>
          <a:srgbClr val="FFFF00"/>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nl-NL" sz="2400" b="1"/>
            <a:t>STATISTIEKEN</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pivotCacheDefinition1.xml><?xml version="1.0" encoding="utf-8"?>
<pivotCacheDefinition xmlns="http://schemas.openxmlformats.org/spreadsheetml/2006/main" xmlns:r="http://schemas.openxmlformats.org/officeDocument/2006/relationships" r:id="rId1" refreshedBy="Corjan Huijsmans" refreshedDate="44071.901069444444" createdVersion="4" refreshedVersion="4" minRefreshableVersion="3" recordCount="236">
  <cacheSource type="worksheet">
    <worksheetSource ref="B1:D1048576" sheet="stats"/>
  </cacheSource>
  <cacheFields count="3">
    <cacheField name="nr" numFmtId="0">
      <sharedItems containsString="0" containsBlank="1" containsNumber="1" containsInteger="1" minValue="1" maxValue="234" count="235">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m/>
      </sharedItems>
    </cacheField>
    <cacheField name="naam" numFmtId="0">
      <sharedItems containsBlank="1" count="220">
        <s v="Egan Bernal"/>
        <s v="Richard Carapaz"/>
        <s v="Michal Kwiatkowski"/>
        <s v="Dylan van Baarle"/>
        <s v="Luke Rowe"/>
        <s v="Andrey Amador"/>
        <s v="Jonathan Castroviejo"/>
        <s v="Pavel Sivakov"/>
        <m/>
        <s v="Primoz Roglic"/>
        <s v="Tom Dumoulin"/>
        <s v="Amund Grondahl Jansen"/>
        <s v="Wout van Aert"/>
        <s v="George Bennet"/>
        <s v="Robert Gesink"/>
        <s v="Tony Martin"/>
        <s v="Sepp Kuss"/>
        <s v="Julian Alaphilippe"/>
        <s v="Sam Bennet"/>
        <s v="Bob Jungels"/>
        <s v="Kasper Asgreen"/>
        <s v="Michael Mørkøv"/>
        <s v="Dries Devenyns"/>
        <s v="Shane Archbold"/>
        <s v="Tim De Clercq"/>
        <s v="Mauri Vansevenant"/>
        <s v="Rémi Cavagna"/>
        <s v="Thomas de Gendt"/>
        <s v="Tim Wellens"/>
        <s v="Caleb Ewan"/>
        <s v="Philippe Gilbert"/>
        <s v="John Degenkolb"/>
        <s v="Jasper De Buyst"/>
        <s v="Roger Kluge"/>
        <s v="Steff Cras"/>
        <s v="Romain Bardet"/>
        <s v="Pierre Latour"/>
        <s v="Oliver Naesen"/>
        <s v="Alexis Vuillermoz"/>
        <s v="Tony Gallopin"/>
        <s v="Benoit Cosnefroy"/>
        <s v="Francois Bidard"/>
        <s v="Mikael Cherel"/>
        <s v="Alexis Gougeard"/>
        <s v="Clément Venturini"/>
        <s v="Miguel Angel Lopez"/>
        <s v="Alexey Loetsenko"/>
        <s v="Ion Izagirre"/>
        <s v="Gorka Izagirre"/>
        <s v="Omar Fraile"/>
        <s v="Luis Léon Sanchez"/>
        <s v="Merhawi Kudus"/>
        <s v="Nikita Stalnov"/>
        <s v="Fabio Felline"/>
        <s v="Harold Tejeda"/>
        <s v="Mikel Landa"/>
        <s v="Wout Poels"/>
        <s v="Matej Mohoric"/>
        <s v="Pello Bilbao"/>
        <s v="Sonny Colbrelli"/>
        <s v="Rafael Valls"/>
        <s v="Eros Capecchi"/>
        <s v="Damiano Caruso"/>
        <s v="Mark Cavendish"/>
        <s v="Marco Haller"/>
        <s v="Emanuel Buchmann"/>
        <s v="Maximilian Schachmann"/>
        <s v="Peter Sagan"/>
        <s v="Lennard Kamna"/>
        <s v="Daniel Oss"/>
        <s v="Gregor Muhlberger"/>
        <s v="Lukas Postlberger"/>
        <s v="Felix Grosschartner"/>
        <s v="Andreas Schillinger"/>
        <s v="Elia Viviani"/>
        <s v="Jesus Herrada"/>
        <s v="Fabio Sabatini"/>
        <s v="Guillaume Martin"/>
        <s v="Christophe Laporte"/>
        <s v="Nicolas Edet"/>
        <s v="Pierre-Luc Périchon"/>
        <s v="Anthony Perez"/>
        <s v="Victor Lafay"/>
        <s v="Luis Angel Maté"/>
        <s v="Greg van Avermaet"/>
        <s v="Ilnur Zakarin"/>
        <s v="Matteo Trentin"/>
        <s v="Michael Schar"/>
        <s v="Alessandro De Marchi"/>
        <s v="Simon Geschke"/>
        <s v="Jonas Koch"/>
        <s v="Jan Hirt"/>
        <s v="Rigoberto Uran"/>
        <s v="Michael Woods"/>
        <s v="Daniel Felipe Martinez"/>
        <s v="Sergio Higuita"/>
        <s v="Tejay van Garderen"/>
        <s v="Magnus Cort"/>
        <s v="Jens Keukeleire"/>
        <s v="Alberto Bettiol"/>
        <s v="Lawson Craddock"/>
        <s v="Simon Clarke"/>
        <s v="Thibaut Pinot"/>
        <s v="David Gaudu"/>
        <s v="Stefan Kung"/>
        <s v="William Bonnet"/>
        <s v="Sébastien Reichenbach"/>
        <s v="Rudy Molard"/>
        <s v="Valentin Madouas"/>
        <s v="Antoine Duchesne"/>
        <s v="Bruno Armirail"/>
        <s v="Matthieu Ladagnous"/>
        <s v="Daniel Martin"/>
        <s v="André Greipel"/>
        <s v="Daniel Navarro"/>
        <s v="Nills Politt"/>
        <s v="Erik Zabel"/>
        <s v="Hugo Hofstetter"/>
        <s v="Rudy Barbier"/>
        <s v="Guy Sagiv"/>
        <s v="Guy Niv"/>
        <s v="Mads Wurtz Schmidt"/>
        <s v="Adam Yates"/>
        <s v="Esteban Chaves"/>
        <s v="Mikel Nieve"/>
        <s v="Daryl Impey"/>
        <s v="Christopher Juul-Jensen"/>
        <s v="Jack Bauer"/>
        <s v="Luka Mezgec"/>
        <s v="Sam Bewley"/>
        <s v="Alejandro Valverde"/>
        <s v="Enric Mas"/>
        <s v="Jurgen Roelandts"/>
        <s v="Imanol Erviti"/>
        <s v="Marc Soler"/>
        <s v="José Joaquin Rojas"/>
        <s v="Carlos Verona"/>
        <s v="Nelson Oliveira"/>
        <s v="Dario Cataldo"/>
        <s v="Antonio Pedrero"/>
        <s v="Domenico Pozzovivo"/>
        <s v="Giacomo Nizzolo"/>
        <s v="Roman Kreuziger"/>
        <s v="Edvald Boasson Hagen"/>
        <s v="Michael Valgren"/>
        <s v="Max Walscheid"/>
        <s v="Michael Gogl"/>
        <s v="Ryan Gibbons"/>
        <s v="Soren Kragh Andersen"/>
        <s v="Tiesj Benoot"/>
        <s v="Nicolas Roche"/>
        <s v="Cees Bol"/>
        <s v="Marc Hirschi"/>
        <s v="Joris Nieuwenhuis"/>
        <s v="Jasha Sutterlin"/>
        <s v="Nikias Arndt"/>
        <s v="Caspar Pedersen"/>
        <s v="Bauke Mollema"/>
        <s v="Richie Porte"/>
        <s v="Mads Pedersen"/>
        <s v="Jasper Stuyven"/>
        <s v="Niklas Eg"/>
        <s v="Alex Kirsch"/>
        <s v="Toms Skujins"/>
        <s v="Kenny Elissonde"/>
        <s v="Edward Theuns"/>
        <s v="Pieter Weening"/>
        <s v="Fabio Aru"/>
        <s v="Davide Formolo"/>
        <s v="Alexander Kristoff"/>
        <s v="Tadej Pogacar"/>
        <s v="David De la Cruz"/>
        <s v="Marco Marcato"/>
        <s v="Jan Polanc"/>
        <s v="Sven Erik Bystrom"/>
        <s v="Vegard Stake Laengen"/>
        <s v="Nairo Quintana"/>
        <s v="Warren Barguil"/>
        <s v="Maxime Bouet"/>
        <s v="Kevin Ledanois"/>
        <s v="Anthony Delaplace"/>
        <s v="Romain Hardy"/>
        <s v="Winner Anacona"/>
        <s v="Connor Swift"/>
        <s v="Diego Rosa"/>
        <s v="Lukasz Owsian"/>
        <s v="Pierre Rolland"/>
        <s v="Jens Debusschere"/>
        <s v="Bryan Coquard"/>
        <s v="Frederik Backaert"/>
        <s v="Cyril Barthe"/>
        <s v="Maxime Chevalier"/>
        <s v="Cyril Gautier"/>
        <s v="Quentin Pacher"/>
        <s v="Kevin Reza"/>
        <s v="Sebastian Schonberger"/>
        <s v="Lilian Calmejane"/>
        <s v="Romain Sicard"/>
        <s v="Niccolo Bonifazio"/>
        <s v="Jérome Cousin"/>
        <s v="Fabien Grellier"/>
        <s v="Julien Simon"/>
        <s v="Geoffrey Soupe"/>
        <s v="Anthony Turgis"/>
        <s v="Rein Taaramae"/>
        <s v="Mathieu Burgaudeau"/>
        <s v="Zdenenk Stybar"/>
        <s v="Hugh Carthy"/>
        <s v="Neilson Powless"/>
        <s v="Dayer Quintana"/>
        <s v="Clement Russo"/>
        <s v="Luis Mas"/>
        <s v="Simone Consommi"/>
        <s v="Kenneth Vanbilsen"/>
        <s v="Ben Hermans"/>
        <s v="Tom van Asbroeck"/>
        <s v="Krists Neilands"/>
        <s v="Dries van Gestel"/>
        <s v="Nans Peters"/>
        <s v="Frederik Frison"/>
      </sharedItems>
    </cacheField>
    <cacheField name="aantal" numFmtId="0">
      <sharedItems containsString="0" containsBlank="1" containsNumber="1" containsInteger="1" minValue="0" maxValue="115"/>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Corjan Huijsmans" refreshedDate="44072.767954050927" createdVersion="4" refreshedVersion="4" minRefreshableVersion="3" recordCount="124">
  <cacheSource type="worksheet">
    <worksheetSource ref="B1:AS125" sheet="Deelnemers"/>
  </cacheSource>
  <cacheFields count="44">
    <cacheField name="Deelname nr:" numFmtId="165">
      <sharedItems containsSemiMixedTypes="0" containsString="0" containsNumber="1" containsInteger="1" minValue="1" maxValue="169" count="169">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43" u="1"/>
        <n v="169" u="1"/>
        <n v="142" u="1"/>
        <n v="168" u="1"/>
        <n v="141" u="1"/>
        <n v="167" u="1"/>
        <n v="140" u="1"/>
        <n v="166" u="1"/>
        <n v="139" u="1"/>
        <n v="165" u="1"/>
        <n v="138" u="1"/>
        <n v="164" u="1"/>
        <n v="137" u="1"/>
        <n v="163" u="1"/>
        <n v="136" u="1"/>
        <n v="162" u="1"/>
        <n v="135" u="1"/>
        <n v="161" u="1"/>
        <n v="134" u="1"/>
        <n v="160" u="1"/>
        <n v="133" u="1"/>
        <n v="159" u="1"/>
        <n v="132" u="1"/>
        <n v="158" u="1"/>
        <n v="131" u="1"/>
        <n v="157" u="1"/>
        <n v="130" u="1"/>
        <n v="156" u="1"/>
        <n v="129" u="1"/>
        <n v="155" u="1"/>
        <n v="128" u="1"/>
        <n v="154" u="1"/>
        <n v="153" u="1"/>
        <n v="127" u="1"/>
        <n v="152" u="1"/>
        <n v="151" u="1"/>
        <n v="126" u="1"/>
        <n v="150" u="1"/>
        <n v="149" u="1"/>
        <n v="125" u="1"/>
        <n v="148" u="1"/>
        <n v="147" u="1"/>
        <n v="146" u="1"/>
        <n v="145" u="1"/>
        <n v="144" u="1"/>
      </sharedItems>
    </cacheField>
    <cacheField name="Bijnaam:" numFmtId="0">
      <sharedItems containsBlank="1"/>
    </cacheField>
    <cacheField name="Introduce van:" numFmtId="0">
      <sharedItems containsBlank="1" count="47">
        <m/>
        <s v="Isabel V."/>
        <s v="Pier de Jong"/>
        <s v="Tim van B."/>
        <s v="Corjan H."/>
        <s v="Marcel M."/>
        <s v="Rob F."/>
        <s v="Marco D."/>
        <s v="-"/>
        <s v="Jan L."/>
        <s v="Thea S."/>
        <s v="René Kl."/>
        <s v="Eric BK"/>
        <s v="Martin S."/>
        <s v="Daniëlle B."/>
        <s v="Marcel S."/>
        <s v="Niek H."/>
        <s v="Yvette S."/>
        <s v="Sylvia R." u="1"/>
        <s v="Ahmet M." u="1"/>
        <s v="Nadine V." u="1"/>
        <s v="Frank van A." u="1"/>
        <s v="Sjoerd P." u="1"/>
        <s v="Pascal van der B." u="1"/>
        <s v="Sandra B." u="1"/>
        <s v="Wilco A." u="1"/>
        <s v="René Ke" u="1"/>
        <s v="Jochem L. " u="1"/>
        <s v="Paul van V." u="1"/>
        <s v="Rinus de B." u="1"/>
        <s v="Pier de J." u="1"/>
        <s v="Luc van H." u="1"/>
        <s v="Christian van S." u="1"/>
        <s v="Jorine O." u="1"/>
        <s v="--" u="1"/>
        <s v="Elly V." u="1"/>
        <s v="Esther van der L." u="1"/>
        <s v="Mieke B." u="1"/>
        <s v="Christa B." u="1"/>
        <s v="René D." u="1"/>
        <s v="Joost C." u="1"/>
        <s v="Marcel S. " u="1"/>
        <s v="Hans V." u="1"/>
        <s v="Noud van B." u="1"/>
        <s v="Eric B." u="1"/>
        <s v="Bert van der S." u="1"/>
        <s v="René van der S." u="1"/>
      </sharedItems>
    </cacheField>
    <cacheField name="Bureau" numFmtId="0">
      <sharedItems/>
    </cacheField>
    <cacheField name="Team:" numFmtId="0">
      <sharedItems containsMixedTypes="1" containsNumber="1" containsInteger="1" minValue="0" maxValue="0" count="14">
        <s v="Astana"/>
        <s v="CCC Team"/>
        <s v="Team Ineos Grenadiers"/>
        <s v="Deceuninck - Quick Step"/>
        <s v="Groupama FDJ"/>
        <s v="AG2R La Mondiale"/>
        <s v="Cofidis"/>
        <s v="BORA Hansgrohe"/>
        <s v="Mitchelton - Scott"/>
        <s v="Movistar Team"/>
        <s v="Lotto Soudal"/>
        <s v="NTT Pro Cycling"/>
        <s v="Jumbo Visma"/>
        <n v="0" u="1"/>
      </sharedItems>
    </cacheField>
    <cacheField name="Betaald?" numFmtId="0">
      <sharedItems containsBlank="1"/>
    </cacheField>
    <cacheField name="renners" numFmtId="0">
      <sharedItems containsNonDate="0" containsString="0" containsBlank="1"/>
    </cacheField>
    <cacheField name="kopman" numFmtId="0">
      <sharedItems containsSemiMixedTypes="0" containsString="0" containsNumber="1" containsInteger="1" minValue="1" maxValue="184"/>
    </cacheField>
    <cacheField name="renner 2" numFmtId="0">
      <sharedItems containsSemiMixedTypes="0" containsString="0" containsNumber="1" containsInteger="1" minValue="1" maxValue="191"/>
    </cacheField>
    <cacheField name="renner 3" numFmtId="0">
      <sharedItems containsSemiMixedTypes="0" containsString="0" containsNumber="1" containsInteger="1" minValue="1" maxValue="191"/>
    </cacheField>
    <cacheField name="renner 4" numFmtId="0">
      <sharedItems containsSemiMixedTypes="0" containsString="0" containsNumber="1" containsInteger="1" minValue="1" maxValue="233"/>
    </cacheField>
    <cacheField name="renner 5" numFmtId="0">
      <sharedItems containsSemiMixedTypes="0" containsString="0" containsNumber="1" containsInteger="1" minValue="1" maxValue="224"/>
    </cacheField>
    <cacheField name="renner 6" numFmtId="0">
      <sharedItems containsSemiMixedTypes="0" containsString="0" containsNumber="1" containsInteger="1" minValue="1" maxValue="224"/>
    </cacheField>
    <cacheField name="renner 7" numFmtId="0">
      <sharedItems containsSemiMixedTypes="0" containsString="0" containsNumber="1" containsInteger="1" minValue="1" maxValue="203"/>
    </cacheField>
    <cacheField name="renner 8" numFmtId="0">
      <sharedItems containsSemiMixedTypes="0" containsString="0" containsNumber="1" containsInteger="1" minValue="1" maxValue="203"/>
    </cacheField>
    <cacheField name="renner 9" numFmtId="0">
      <sharedItems containsSemiMixedTypes="0" containsString="0" containsNumber="1" containsInteger="1" minValue="1" maxValue="203"/>
    </cacheField>
    <cacheField name="renner 10" numFmtId="0">
      <sharedItems containsSemiMixedTypes="0" containsString="0" containsNumber="1" containsInteger="1" minValue="1" maxValue="203"/>
    </cacheField>
    <cacheField name="renner 11" numFmtId="0">
      <sharedItems containsSemiMixedTypes="0" containsString="0" containsNumber="1" containsInteger="1" minValue="2" maxValue="201"/>
    </cacheField>
    <cacheField name="renner 12" numFmtId="0">
      <sharedItems containsSemiMixedTypes="0" containsString="0" containsNumber="1" containsInteger="1" minValue="1" maxValue="192"/>
    </cacheField>
    <cacheField name="renner 13" numFmtId="0">
      <sharedItems containsSemiMixedTypes="0" containsString="0" containsNumber="1" containsInteger="1" minValue="2" maxValue="227"/>
    </cacheField>
    <cacheField name="renner 14" numFmtId="0">
      <sharedItems containsSemiMixedTypes="0" containsString="0" containsNumber="1" containsInteger="1" minValue="2" maxValue="213"/>
    </cacheField>
    <cacheField name="renner 15" numFmtId="0">
      <sharedItems containsSemiMixedTypes="0" containsString="0" containsNumber="1" containsInteger="1" minValue="1" maxValue="223"/>
    </cacheField>
    <cacheField name="punten" numFmtId="0">
      <sharedItems containsNonDate="0" containsString="0" containsBlank="1"/>
    </cacheField>
    <cacheField name="punten r1" numFmtId="0">
      <sharedItems containsSemiMixedTypes="0" containsString="0" containsNumber="1" containsInteger="1" minValue="0" maxValue="30"/>
    </cacheField>
    <cacheField name="punten r2" numFmtId="0">
      <sharedItems containsSemiMixedTypes="0" containsString="0" containsNumber="1" containsInteger="1" minValue="0" maxValue="20"/>
    </cacheField>
    <cacheField name="punten r3" numFmtId="0">
      <sharedItems containsSemiMixedTypes="0" containsString="0" containsNumber="1" containsInteger="1" minValue="0" maxValue="20"/>
    </cacheField>
    <cacheField name="punten r4" numFmtId="0">
      <sharedItems containsSemiMixedTypes="0" containsString="0" containsNumber="1" containsInteger="1" minValue="0" maxValue="20"/>
    </cacheField>
    <cacheField name="punten r5" numFmtId="0">
      <sharedItems containsSemiMixedTypes="0" containsString="0" containsNumber="1" containsInteger="1" minValue="0" maxValue="20"/>
    </cacheField>
    <cacheField name="punten r6" numFmtId="0">
      <sharedItems containsSemiMixedTypes="0" containsString="0" containsNumber="1" containsInteger="1" minValue="0" maxValue="35"/>
    </cacheField>
    <cacheField name="punten r7" numFmtId="0">
      <sharedItems containsSemiMixedTypes="0" containsString="0" containsNumber="1" containsInteger="1" minValue="0" maxValue="35"/>
    </cacheField>
    <cacheField name="punten r8" numFmtId="0">
      <sharedItems containsSemiMixedTypes="0" containsString="0" containsNumber="1" containsInteger="1" minValue="0" maxValue="25"/>
    </cacheField>
    <cacheField name="punten r9" numFmtId="0">
      <sharedItems containsSemiMixedTypes="0" containsString="0" containsNumber="1" containsInteger="1" minValue="0" maxValue="30"/>
    </cacheField>
    <cacheField name="punten r10" numFmtId="0">
      <sharedItems containsSemiMixedTypes="0" containsString="0" containsNumber="1" containsInteger="1" minValue="0" maxValue="35"/>
    </cacheField>
    <cacheField name="punten r11" numFmtId="0">
      <sharedItems containsSemiMixedTypes="0" containsString="0" containsNumber="1" containsInteger="1" minValue="0" maxValue="35"/>
    </cacheField>
    <cacheField name="punten r12" numFmtId="0">
      <sharedItems containsSemiMixedTypes="0" containsString="0" containsNumber="1" containsInteger="1" minValue="0" maxValue="30"/>
    </cacheField>
    <cacheField name="punten r13" numFmtId="0">
      <sharedItems containsSemiMixedTypes="0" containsString="0" containsNumber="1" containsInteger="1" minValue="0" maxValue="35"/>
    </cacheField>
    <cacheField name="punten r14" numFmtId="0">
      <sharedItems containsSemiMixedTypes="0" containsString="0" containsNumber="1" containsInteger="1" minValue="0" maxValue="35"/>
    </cacheField>
    <cacheField name="punten r15" numFmtId="0">
      <sharedItems containsSemiMixedTypes="0" containsString="0" containsNumber="1" containsInteger="1" minValue="0" maxValue="35"/>
    </cacheField>
    <cacheField name="# punten" numFmtId="0">
      <sharedItems containsSemiMixedTypes="0" containsString="0" containsNumber="1" containsInteger="1" minValue="0" maxValue="149"/>
    </cacheField>
    <cacheField name="Punten week 1" numFmtId="0">
      <sharedItems containsSemiMixedTypes="0" containsString="0" containsNumber="1" containsInteger="1" minValue="0" maxValue="149"/>
    </cacheField>
    <cacheField name="Punten week 2" numFmtId="0">
      <sharedItems containsSemiMixedTypes="0" containsString="0" containsNumber="1" containsInteger="1" minValue="0" maxValue="0"/>
    </cacheField>
    <cacheField name="Punten week 3" numFmtId="0">
      <sharedItems containsSemiMixedTypes="0" containsString="0" containsNumber="1" containsInteger="1" minValue="0" maxValue="0"/>
    </cacheField>
    <cacheField name="Gecorrigeerde teamsc" numFmtId="166">
      <sharedItems containsSemiMixedTypes="0" containsString="0" containsNumber="1" containsInteger="1" minValue="0" maxValue="149"/>
    </cacheField>
    <cacheField name="Deelnemers" numFmtId="0">
      <sharedItems containsBlank="1" count="222">
        <s v="Inez E."/>
        <s v="Kees-Jan G."/>
        <s v="Celine K."/>
        <s v="Pier de J."/>
        <s v="Mark van L."/>
        <s v="Rogier de B."/>
        <s v="Paul van V."/>
        <s v="Maarten L."/>
        <s v="Isabel V."/>
        <s v="Quirijn M."/>
        <s v="Koen de K."/>
        <s v="Bert van der S."/>
        <s v="Sandra S."/>
        <s v="Roos M."/>
        <s v="Guus M."/>
        <s v="Daniël B."/>
        <s v="Michael S."/>
        <s v="Tim Z."/>
        <s v="Vera de L."/>
        <s v="Haydée de C."/>
        <s v="Danny C."/>
        <s v="Léon 't H."/>
        <s v="Martin S."/>
        <s v="Mike M."/>
        <s v="Hans V."/>
        <s v="Pascal van der B."/>
        <s v="Wouter W."/>
        <s v="Tinka H."/>
        <s v="Sander S."/>
        <s v="Roderick S."/>
        <s v="Joost C."/>
        <s v="Edwin B."/>
        <s v="Frans S."/>
        <s v="Jan van B."/>
        <s v="Tim van B."/>
        <s v="Paul van E."/>
        <s v="Sjoerd T."/>
        <s v="Quinn H."/>
        <s v="Corjan H."/>
        <s v="Marcel M."/>
        <s v="Olivia &amp; Eline"/>
        <s v="Rob F."/>
        <s v="Hans F."/>
        <s v="Esther van der L."/>
        <s v="Frank S."/>
        <s v="Elise B."/>
        <s v="Robert M."/>
        <s v="Marco D."/>
        <s v="Thijs D."/>
        <s v="Petra K."/>
        <s v="Margret N."/>
        <s v="Evelien de V."/>
        <s v="Amber K."/>
        <s v="Raymonde K."/>
        <s v="Marina P."/>
        <s v="Bas van 't H."/>
        <s v="Jacques F."/>
        <s v="Ivonne L."/>
        <s v="Carola L."/>
        <s v="Jan L."/>
        <s v="Marcel S."/>
        <s v="Elly V."/>
        <s v="Kevin S."/>
        <s v="Emiel V."/>
        <s v="Maurice van der K."/>
        <s v="Sandra van D."/>
        <s v="Cor V."/>
        <s v="René van der S."/>
        <s v="Toine S."/>
        <s v="Thea S."/>
        <s v="Gerrit T."/>
        <s v="René Kl."/>
        <s v="Jochem L."/>
        <s v="Marcia W."/>
        <s v="Daphne de V."/>
        <s v="Rita V."/>
        <s v="Patricia U."/>
        <s v="Bonny van S."/>
        <s v="Jean-Marc K."/>
        <s v="Carolien van R."/>
        <s v="Leonie K."/>
        <s v="Maarten de H."/>
        <s v="Marga D."/>
        <s v="Jan B."/>
        <s v="Frank F."/>
        <s v="Yvette S."/>
        <s v="Maarten H."/>
        <s v="Marcel B. "/>
        <s v="Rien H. "/>
        <s v="Cindy S."/>
        <s v="Huibert de V."/>
        <s v="Michel van der M."/>
        <s v="Nikki B."/>
        <s v="Ronald van E."/>
        <s v="Nadine da S."/>
        <s v="Wilco L."/>
        <s v="René Ke."/>
        <s v="Lodie G."/>
        <s v="René Ke.2"/>
        <s v="Sylvia E."/>
        <s v="Laura de V."/>
        <s v="Ina B."/>
        <s v="Jacco S."/>
        <s v="Wessel W."/>
        <s v="Theodoor F."/>
        <s v="Daniëlle B."/>
        <s v="Ronald van de K."/>
        <s v="Christiaan van S."/>
        <s v="Astrid P."/>
        <s v="Piet-Hein N."/>
        <s v="Cindy van den B."/>
        <s v="Mieke L."/>
        <s v="Frank van de S."/>
        <s v="Jack van W."/>
        <s v="Niek H."/>
        <s v="Sytske F."/>
        <s v="Mark van D."/>
        <s v="Wendy S."/>
        <s v="Mitchell van V."/>
        <s v="Kay L."/>
        <s v="Jos S."/>
        <s v="Ronald van I."/>
        <s v="Ahmet M."/>
        <s v="Michella B."/>
        <m u="1"/>
        <s v="Cindy van de B." u="1"/>
        <s v="Kees Ka" u="1"/>
        <s v="Daniel B." u="1"/>
        <s v="Sandra B." u="1"/>
        <s v="Johan de W." u="1"/>
        <s v="Erik van Z." u="1"/>
        <s v="Rene W. " u="1"/>
        <s v="Ruben&amp;Stan" u="1"/>
        <s v="Alex R." u="1"/>
        <s v="Peter B. " u="1"/>
        <s v="Anton T." u="1"/>
        <s v="Christa vd B." u="1"/>
        <s v="Elly V2" u="1"/>
        <s v="Lian van P." u="1"/>
        <s v="Sabine O." u="1"/>
        <s v="Lionel R." u="1"/>
        <s v="Arco van B." u="1"/>
        <s v="Danielle B." u="1"/>
        <s v="Levi van S." u="1"/>
        <s v="Nicky V." u="1"/>
        <s v="Casparus H." u="1"/>
        <s v="Nick van der S." u="1"/>
        <s v="Chantal S." u="1"/>
        <s v="Kees Ko" u="1"/>
        <s v="Gert D." u="1"/>
        <s v="Leonie K. " u="1"/>
        <s v="Ad S." u="1"/>
        <s v="Mariska W." u="1"/>
        <s v="Luc van H." u="1"/>
        <s v="Jan M." u="1"/>
        <s v="Hans van A." u="1"/>
        <s v="Arnoud J." u="1"/>
        <s v="Frank van A." u="1"/>
        <s v="Remco B." u="1"/>
        <s v="Joost de K." u="1"/>
        <s v="Ton. S." u="1"/>
        <s v="Hfarla" u="1"/>
        <s v="David T." u="1"/>
        <s v="Judith C." u="1"/>
        <s v="Karin K." u="1"/>
        <s v="Ahmet  M." u="1"/>
        <s v="Marieke W." u="1"/>
        <s v="Jorine O." u="1"/>
        <s v="Kim B." u="1"/>
        <s v="Mieke B." u="1"/>
        <s v="Sander V." u="1"/>
        <s v="Wilco A." u="1"/>
        <s v="Frank P." u="1"/>
        <s v="Hans G." u="1"/>
        <s v="René D." u="1"/>
        <s v="Rinus de B." u="1"/>
        <s v="Jorg R." u="1"/>
        <s v="Noud van B." u="1"/>
        <s v="Tammi van O." u="1"/>
        <s v="Perry van de M." u="1"/>
        <s v="Sandhya G." u="1"/>
        <s v="Christian van S." u="1"/>
        <s v="Jaap C." u="1"/>
        <s v="Esther vd L." u="1"/>
        <s v="Gert P." u="1"/>
        <s v="René Ke" u="1"/>
        <s v="Sylvia R." u="1"/>
        <s v="Joey K." u="1"/>
        <s v="Sheila M." u="1"/>
        <s v="Gerard van der L." u="1"/>
        <s v="Martijn W." u="1"/>
        <s v="Jean Marc K." u="1"/>
        <s v="Simon de B. " u="1"/>
        <s v="Remco B2" u="1"/>
        <s v="Gerben P." u="1"/>
        <s v="Daan M." u="1"/>
        <s v="Marcel B." u="1"/>
        <s v="Karthina van L." u="1"/>
        <s v="Jaap S." u="1"/>
        <s v="René Ke2" u="1"/>
        <s v="Dayenne M." u="1"/>
        <s v="Erik L." u="1"/>
        <s v="Nico A." u="1"/>
        <s v="Sjoerd P." u="1"/>
        <s v="Olivia&amp;Eline" u="1"/>
        <s v="Caroline V." u="1"/>
        <s v="Tony B." u="1"/>
        <s v="Nadine V." u="1"/>
        <s v="Meryam T." u="1"/>
        <s v="Martijn van de H." u="1"/>
        <s v="Luc van H2." u="1"/>
        <s v="Hande M." u="1"/>
        <s v="Kees Jan G." u="1"/>
        <s v="Emma E." u="1"/>
        <s v="Annelies Z." u="1"/>
        <s v="Hans B." u="1"/>
        <s v="Gijs L." u="1"/>
        <s v="Esther S." u="1"/>
        <s v="Niek H. " u="1"/>
        <s v="Koldo V." u="1"/>
        <s v="Tristan R. " u="1"/>
        <s v="Stefan J." u="1"/>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Corjan Huijsmans" refreshedDate="44072.768939351852" createdVersion="6" refreshedVersion="4" minRefreshableVersion="3" recordCount="256">
  <cacheSource type="worksheet">
    <worksheetSource ref="E1:AN1048576" sheet="Deelnemers"/>
  </cacheSource>
  <cacheFields count="36">
    <cacheField name="Bureau" numFmtId="0">
      <sharedItems containsBlank="1" count="22">
        <s v="AENO - AREC"/>
        <s v="MENC - FJZ"/>
        <s v="RENA - REGIE"/>
        <s v="RENA - REGH"/>
        <s v="iENH - IDATE"/>
        <s v="MENC - PIM"/>
        <s v="DCMR - REGENBOOG"/>
        <s v="IENH - HENR"/>
        <s v="Oud Medewerkers"/>
        <s v="IENH - IREBA"/>
        <s v="IENH - IHABO"/>
        <s v="RENA - REGIN"/>
        <m/>
        <s v="DIRECTIE" u="1"/>
        <s v="RENA - GENV" u="1"/>
        <s v="RENA - LENE" u="1"/>
        <s v="MENC - FMENA" u="1"/>
        <s v="IENH - MEAN" u="1"/>
        <s v="RENA - REIGIN" u="1"/>
        <s v="RENA - RABDM" u="1"/>
        <s v="RENA - RENL" u="1"/>
        <s v="IENH - IHENI" u="1"/>
      </sharedItems>
    </cacheField>
    <cacheField name="Team:" numFmtId="0">
      <sharedItems containsBlank="1"/>
    </cacheField>
    <cacheField name="Betaald?" numFmtId="0">
      <sharedItems containsBlank="1" containsMixedTypes="1" containsNumber="1" containsInteger="1" minValue="1" maxValue="13"/>
    </cacheField>
    <cacheField name="renners" numFmtId="0">
      <sharedItems containsNonDate="0" containsString="0" containsBlank="1"/>
    </cacheField>
    <cacheField name="kopman" numFmtId="0">
      <sharedItems containsBlank="1" containsMixedTypes="1" containsNumber="1" containsInteger="1" minValue="1" maxValue="184"/>
    </cacheField>
    <cacheField name="renner 2" numFmtId="0">
      <sharedItems containsString="0" containsBlank="1" containsNumber="1" containsInteger="1" minValue="1" maxValue="191"/>
    </cacheField>
    <cacheField name="renner 3" numFmtId="0">
      <sharedItems containsString="0" containsBlank="1" containsNumber="1" containsInteger="1" minValue="1" maxValue="191"/>
    </cacheField>
    <cacheField name="renner 4" numFmtId="0">
      <sharedItems containsString="0" containsBlank="1" containsNumber="1" containsInteger="1" minValue="1" maxValue="233"/>
    </cacheField>
    <cacheField name="renner 5" numFmtId="0">
      <sharedItems containsString="0" containsBlank="1" containsNumber="1" containsInteger="1" minValue="1" maxValue="224"/>
    </cacheField>
    <cacheField name="renner 6" numFmtId="0">
      <sharedItems containsString="0" containsBlank="1" containsNumber="1" containsInteger="1" minValue="1" maxValue="224"/>
    </cacheField>
    <cacheField name="renner 7" numFmtId="0">
      <sharedItems containsString="0" containsBlank="1" containsNumber="1" containsInteger="1" minValue="1" maxValue="203"/>
    </cacheField>
    <cacheField name="renner 8" numFmtId="0">
      <sharedItems containsString="0" containsBlank="1" containsNumber="1" containsInteger="1" minValue="1" maxValue="203"/>
    </cacheField>
    <cacheField name="renner 9" numFmtId="0">
      <sharedItems containsString="0" containsBlank="1" containsNumber="1" containsInteger="1" minValue="1" maxValue="203"/>
    </cacheField>
    <cacheField name="renner 10" numFmtId="0">
      <sharedItems containsString="0" containsBlank="1" containsNumber="1" containsInteger="1" minValue="1" maxValue="203"/>
    </cacheField>
    <cacheField name="renner 11" numFmtId="0">
      <sharedItems containsString="0" containsBlank="1" containsNumber="1" containsInteger="1" minValue="2" maxValue="201"/>
    </cacheField>
    <cacheField name="renner 12" numFmtId="0">
      <sharedItems containsString="0" containsBlank="1" containsNumber="1" containsInteger="1" minValue="1" maxValue="192"/>
    </cacheField>
    <cacheField name="renner 13" numFmtId="0">
      <sharedItems containsString="0" containsBlank="1" containsNumber="1" containsInteger="1" minValue="2" maxValue="227"/>
    </cacheField>
    <cacheField name="renner 14" numFmtId="0">
      <sharedItems containsString="0" containsBlank="1" containsNumber="1" containsInteger="1" minValue="2" maxValue="213"/>
    </cacheField>
    <cacheField name="renner 15" numFmtId="0">
      <sharedItems containsString="0" containsBlank="1" containsNumber="1" containsInteger="1" minValue="1" maxValue="223"/>
    </cacheField>
    <cacheField name="punten" numFmtId="0">
      <sharedItems containsNonDate="0" containsString="0" containsBlank="1"/>
    </cacheField>
    <cacheField name="punten r1" numFmtId="0">
      <sharedItems containsString="0" containsBlank="1" containsNumber="1" containsInteger="1" minValue="0" maxValue="30"/>
    </cacheField>
    <cacheField name="punten r2" numFmtId="0">
      <sharedItems containsString="0" containsBlank="1" containsNumber="1" containsInteger="1" minValue="0" maxValue="20"/>
    </cacheField>
    <cacheField name="punten r3" numFmtId="0">
      <sharedItems containsString="0" containsBlank="1" containsNumber="1" containsInteger="1" minValue="0" maxValue="20"/>
    </cacheField>
    <cacheField name="punten r4" numFmtId="0">
      <sharedItems containsString="0" containsBlank="1" containsNumber="1" containsInteger="1" minValue="0" maxValue="20"/>
    </cacheField>
    <cacheField name="punten r5" numFmtId="0">
      <sharedItems containsString="0" containsBlank="1" containsNumber="1" containsInteger="1" minValue="0" maxValue="20"/>
    </cacheField>
    <cacheField name="punten r6" numFmtId="0">
      <sharedItems containsString="0" containsBlank="1" containsNumber="1" containsInteger="1" minValue="0" maxValue="35"/>
    </cacheField>
    <cacheField name="punten r7" numFmtId="0">
      <sharedItems containsString="0" containsBlank="1" containsNumber="1" containsInteger="1" minValue="0" maxValue="35"/>
    </cacheField>
    <cacheField name="punten r8" numFmtId="0">
      <sharedItems containsString="0" containsBlank="1" containsNumber="1" containsInteger="1" minValue="0" maxValue="25"/>
    </cacheField>
    <cacheField name="punten r9" numFmtId="0">
      <sharedItems containsString="0" containsBlank="1" containsNumber="1" containsInteger="1" minValue="0" maxValue="30"/>
    </cacheField>
    <cacheField name="punten r10" numFmtId="0">
      <sharedItems containsString="0" containsBlank="1" containsNumber="1" containsInteger="1" minValue="0" maxValue="35"/>
    </cacheField>
    <cacheField name="punten r11" numFmtId="0">
      <sharedItems containsString="0" containsBlank="1" containsNumber="1" containsInteger="1" minValue="0" maxValue="35"/>
    </cacheField>
    <cacheField name="punten r12" numFmtId="0">
      <sharedItems containsString="0" containsBlank="1" containsNumber="1" containsInteger="1" minValue="0" maxValue="30"/>
    </cacheField>
    <cacheField name="punten r13" numFmtId="0">
      <sharedItems containsString="0" containsBlank="1" containsNumber="1" containsInteger="1" minValue="0" maxValue="35"/>
    </cacheField>
    <cacheField name="punten r14" numFmtId="0">
      <sharedItems containsString="0" containsBlank="1" containsNumber="1" containsInteger="1" minValue="0" maxValue="35"/>
    </cacheField>
    <cacheField name="punten r15" numFmtId="0">
      <sharedItems containsString="0" containsBlank="1" containsNumber="1" containsInteger="1" minValue="0" maxValue="35"/>
    </cacheField>
    <cacheField name="# punten" numFmtId="0">
      <sharedItems containsString="0" containsBlank="1" containsNumber="1" containsInteger="1" minValue="0" maxValue="149"/>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r:id="rId1" refreshedBy="Corjan Huijsmans" refreshedDate="44072.787760879626" createdVersion="4" refreshedVersion="4" minRefreshableVersion="3" recordCount="124">
  <cacheSource type="worksheet">
    <worksheetSource ref="A1:AT125" sheet="Deelnemers"/>
  </cacheSource>
  <cacheFields count="46">
    <cacheField name="--" numFmtId="0">
      <sharedItems/>
    </cacheField>
    <cacheField name="Deelname nr:" numFmtId="165">
      <sharedItems containsSemiMixedTypes="0" containsString="0" containsNumber="1" containsInteger="1" minValue="1" maxValue="170" count="170">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35" u="1"/>
        <n v="164" u="1"/>
        <n v="143" u="1"/>
        <n v="125" u="1"/>
        <n v="151" u="1"/>
        <n v="130" u="1"/>
        <n v="159" u="1"/>
        <n v="138" u="1"/>
        <n v="167" u="1"/>
        <n v="146" u="1"/>
        <n v="154" u="1"/>
        <n v="133" u="1"/>
        <n v="162" u="1"/>
        <n v="141" u="1"/>
        <n v="170" u="1"/>
        <n v="149" u="1"/>
        <n v="128" u="1"/>
        <n v="157" u="1"/>
        <n v="136" u="1"/>
        <n v="165" u="1"/>
        <n v="144" u="1"/>
        <n v="152" u="1"/>
        <n v="131" u="1"/>
        <n v="160" u="1"/>
        <n v="139" u="1"/>
        <n v="168" u="1"/>
        <n v="147" u="1"/>
        <n v="127" u="1"/>
        <n v="155" u="1"/>
        <n v="134" u="1"/>
        <n v="163" u="1"/>
        <n v="142" u="1"/>
        <n v="150" u="1"/>
        <n v="129" u="1"/>
        <n v="158" u="1"/>
        <n v="137" u="1"/>
        <n v="166" u="1"/>
        <n v="145" u="1"/>
        <n v="126" u="1"/>
        <n v="153" u="1"/>
        <n v="132" u="1"/>
        <n v="161" u="1"/>
        <n v="140" u="1"/>
        <n v="169" u="1"/>
        <n v="148" u="1"/>
        <n v="156" u="1"/>
      </sharedItems>
    </cacheField>
    <cacheField name="Bijnaam:" numFmtId="0">
      <sharedItems containsBlank="1" count="145">
        <s v="Dalida"/>
        <s v="-"/>
        <s v="Celine Frigidaire"/>
        <s v="Papierementos"/>
        <s v="VanLions"/>
        <s v="Corano 62CT"/>
        <s v="Henk"/>
        <s v="Diablito Mexicano"/>
        <s v="Quibus"/>
        <s v="KoenMK"/>
        <s v="Murdock75"/>
        <s v="Shark-girl from FIP"/>
        <s v="PinarelloPower"/>
        <s v="Sjaspatat"/>
        <s v="Mike "/>
        <s v="échappée-bidon"/>
        <s v="Sandji"/>
        <s v="Wuyts &amp; De Cauwer"/>
        <s v="Edje"/>
        <s v="Kweenie"/>
        <s v="de kanibaal"/>
        <s v="El Jardinero"/>
        <s v="QUINNtana"/>
        <s v="Le Patron de Peleton"/>
        <s v="Morechurch"/>
        <s v="O&amp;E Morechurch"/>
        <s v="d'r op en d'r over"/>
        <s v="Ben"/>
        <s v="Frank Dumoulin"/>
        <s v="Peetje"/>
        <s v="Koekje"/>
        <s v="De Renner"/>
        <s v="Hup NAC"/>
        <s v="Kroola"/>
        <s v="JZHL"/>
        <s v="Marcelino Brochet"/>
        <s v="Turbo Tom in het geel"/>
        <s v="CVR4Ever!"/>
        <s v="Berggeit"/>
        <s v="Cor ZuidZee"/>
        <s v="Oud-geel"/>
        <s v="Smart boy"/>
        <s v="Very, very dark horse"/>
        <s v="MARS"/>
        <s v="Daffio"/>
        <s v="Peanut 1969"/>
        <s v="Bonny &amp; Clyde Racing team"/>
        <s v="Komtie dan he"/>
        <s v="See the light"/>
        <s v="Team de Witt"/>
        <s v="URK 51"/>
        <s v="De Zuipschuit  uit Zundert"/>
        <s v="Malrini"/>
        <s v="Speedy G."/>
        <s v="Zingende spaak"/>
        <s v="M&amp;M"/>
        <s v="Dame Blanche"/>
        <s v="ReginRunner"/>
        <s v="#ikremvoorniemand"/>
        <s v="#opmijndriewieler"/>
        <s v="LauLau"/>
        <s v="Mr.T"/>
        <s v="Turboronnie"/>
        <s v="Chrissie"/>
        <s v="Pop"/>
        <s v="Cinderella"/>
        <s v="Klatretrøye"/>
        <s v="Frank Vroem"/>
        <s v="Boer Jack"/>
        <s v="Rib Aïe"/>
        <s v="Ro"/>
        <s v="AMC"/>
        <s v="MSK"/>
        <s v="Leoneonie" u="1"/>
        <m u="1"/>
        <s v="Be Happy" u="1"/>
        <s v="Brabants Beste" u="1"/>
        <s v="Zooitje ongeregeld" u="1"/>
        <s v="Jack V70" u="1"/>
        <s v="VDP" u="1"/>
        <s v="AnnelieZ" u="1"/>
        <s v="Lekke Band" u="1"/>
        <s v="Knoeier" u="1"/>
        <s v="CVR4ever" u="1"/>
        <s v="Gul trøye" u="1"/>
        <s v="Tourflits!" u="1"/>
        <s v="Erop en Erover" u="1"/>
        <s v="Al Dente" u="1"/>
        <s v="BKK" u="1"/>
        <s v="Marcel M." u="1"/>
        <s v="Albatros" u="1"/>
        <s v="Trap Me Te Pletter" u="1"/>
        <s v="Zoetemelk" u="1"/>
        <s v="Snelle Henkie" u="1"/>
        <s v="FietsbElly" u="1"/>
        <s v="Sparta 1888" u="1"/>
        <s v="Happy Italy" u="1"/>
        <s v="Olivia en Eline" u="1"/>
        <s v="Cortina" u="1"/>
        <s v="Fart States" u="1"/>
        <s v="Rustig Aan" u="1"/>
        <s v="Caspinelli" u="1"/>
        <s v="Je surmonte le Renard" u="1"/>
        <s v="Anti" u="1"/>
        <s v="Kom-on-sense" u="1"/>
        <s v="Joey Coco" u="1"/>
        <s v="Il Mugnaio" u="1"/>
        <s v="Parijs is nog Ver" u="1"/>
        <s v="Parijs is nog zeer ver!" u="1"/>
        <s v="Vive la Save the Queen" u="1"/>
        <s v="Mr. T." u="1"/>
        <s v="Buffalo Stout" u="1"/>
        <s v="--" u="1"/>
        <s v="BineCees" u="1"/>
        <s v="In den gele trui" u="1"/>
        <s v="Joop Zoetemelk" u="1"/>
        <s v="Fiets aan de Wilgen" u="1"/>
        <s v="Hemelse Renners" u="1"/>
        <s v="Recycle" u="1"/>
        <s v="JaMo" u="1"/>
        <s v="De Afdaler" u="1"/>
        <s v="Japse" u="1"/>
        <s v="Edweena" u="1"/>
        <s v="TomTom" u="1"/>
        <s v="De Berghgeit" u="1"/>
        <s v="Fantofietsers" u="1"/>
        <s v="Mr. Sunshine" u="1"/>
        <s v="Geheime Dienst" u="1"/>
        <s v="Schiedam Noord" u="1"/>
        <s v="Pinarello" u="1"/>
        <s v="Snelle Syllie" u="1"/>
        <s v="De Stoempmeister" u="1"/>
        <s v="Edje ;)" u="1"/>
        <s v="Patron de Peleton" u="1"/>
        <s v="TC Zevenhuizen'80" u="1"/>
        <s v="Klimmertje" u="1"/>
        <s v="Heupfles" u="1"/>
        <s v="Marieke Courlis" u="1"/>
        <s v="Parijs is nog heel ver" u="1"/>
        <s v="POC" u="1"/>
        <s v="Au Velos" u="1"/>
        <s v="Driewieler" u="1"/>
        <s v="Pau-Pau(l)" u="1"/>
        <s v="Hero" u="1"/>
        <s v="Een Saai Zootje" u="1"/>
      </sharedItems>
    </cacheField>
    <cacheField name="Introduce van:" numFmtId="0">
      <sharedItems containsBlank="1" count="47">
        <s v="-"/>
        <s v="Isabel V."/>
        <s v="Pier de Jong"/>
        <s v="Tim van B."/>
        <s v="Corjan H."/>
        <s v="Marcel M."/>
        <s v="Rob F."/>
        <s v="Marco D."/>
        <s v="Jan L."/>
        <s v="Thea S."/>
        <s v="René Kl."/>
        <s v="Eric BK"/>
        <s v="Martin S."/>
        <s v="Daniëlle B."/>
        <s v="Marcel S."/>
        <s v="Niek H."/>
        <s v="Yvette S."/>
        <m u="1"/>
        <s v="Sylvia R." u="1"/>
        <s v="Ahmet M." u="1"/>
        <s v="Nadine V." u="1"/>
        <s v="Frank van A." u="1"/>
        <s v="Sjoerd P." u="1"/>
        <s v="Pascal van der B." u="1"/>
        <s v="Sandra B." u="1"/>
        <s v="Wilco A." u="1"/>
        <s v="René Ke" u="1"/>
        <s v="Jochem L. " u="1"/>
        <s v="Paul van V." u="1"/>
        <s v="Rinus de B." u="1"/>
        <s v="Pier de J." u="1"/>
        <s v="Luc van H." u="1"/>
        <s v="Christian van S." u="1"/>
        <s v="Jorine O." u="1"/>
        <s v="--" u="1"/>
        <s v="Elly V." u="1"/>
        <s v="Esther van der L." u="1"/>
        <s v="Mieke B." u="1"/>
        <s v="Christa B." u="1"/>
        <s v="René D." u="1"/>
        <s v="Joost C." u="1"/>
        <s v="Marcel S. " u="1"/>
        <s v="Hans V." u="1"/>
        <s v="Noud van B." u="1"/>
        <s v="Eric B." u="1"/>
        <s v="Bert van der S." u="1"/>
        <s v="René van der S." u="1"/>
      </sharedItems>
    </cacheField>
    <cacheField name="Bureau" numFmtId="0">
      <sharedItems/>
    </cacheField>
    <cacheField name="Team:" numFmtId="0">
      <sharedItems/>
    </cacheField>
    <cacheField name="Betaald?" numFmtId="0">
      <sharedItems containsBlank="1"/>
    </cacheField>
    <cacheField name="renners" numFmtId="0">
      <sharedItems containsNonDate="0" containsString="0" containsBlank="1"/>
    </cacheField>
    <cacheField name="kopman" numFmtId="0">
      <sharedItems containsSemiMixedTypes="0" containsString="0" containsNumber="1" containsInteger="1" minValue="1" maxValue="184"/>
    </cacheField>
    <cacheField name="renner 2" numFmtId="0">
      <sharedItems containsSemiMixedTypes="0" containsString="0" containsNumber="1" containsInteger="1" minValue="1" maxValue="191"/>
    </cacheField>
    <cacheField name="renner 3" numFmtId="0">
      <sharedItems containsSemiMixedTypes="0" containsString="0" containsNumber="1" containsInteger="1" minValue="1" maxValue="191"/>
    </cacheField>
    <cacheField name="renner 4" numFmtId="0">
      <sharedItems containsSemiMixedTypes="0" containsString="0" containsNumber="1" containsInteger="1" minValue="1" maxValue="233"/>
    </cacheField>
    <cacheField name="renner 5" numFmtId="0">
      <sharedItems containsSemiMixedTypes="0" containsString="0" containsNumber="1" containsInteger="1" minValue="1" maxValue="224"/>
    </cacheField>
    <cacheField name="renner 6" numFmtId="0">
      <sharedItems containsSemiMixedTypes="0" containsString="0" containsNumber="1" containsInteger="1" minValue="1" maxValue="224"/>
    </cacheField>
    <cacheField name="renner 7" numFmtId="0">
      <sharedItems containsSemiMixedTypes="0" containsString="0" containsNumber="1" containsInteger="1" minValue="1" maxValue="203"/>
    </cacheField>
    <cacheField name="renner 8" numFmtId="0">
      <sharedItems containsSemiMixedTypes="0" containsString="0" containsNumber="1" containsInteger="1" minValue="1" maxValue="203"/>
    </cacheField>
    <cacheField name="renner 9" numFmtId="0">
      <sharedItems containsSemiMixedTypes="0" containsString="0" containsNumber="1" containsInteger="1" minValue="1" maxValue="203"/>
    </cacheField>
    <cacheField name="renner 10" numFmtId="0">
      <sharedItems containsSemiMixedTypes="0" containsString="0" containsNumber="1" containsInteger="1" minValue="1" maxValue="203"/>
    </cacheField>
    <cacheField name="renner 11" numFmtId="0">
      <sharedItems containsSemiMixedTypes="0" containsString="0" containsNumber="1" containsInteger="1" minValue="2" maxValue="201"/>
    </cacheField>
    <cacheField name="renner 12" numFmtId="0">
      <sharedItems containsSemiMixedTypes="0" containsString="0" containsNumber="1" containsInteger="1" minValue="1" maxValue="192"/>
    </cacheField>
    <cacheField name="renner 13" numFmtId="0">
      <sharedItems containsSemiMixedTypes="0" containsString="0" containsNumber="1" containsInteger="1" minValue="2" maxValue="227"/>
    </cacheField>
    <cacheField name="renner 14" numFmtId="0">
      <sharedItems containsSemiMixedTypes="0" containsString="0" containsNumber="1" containsInteger="1" minValue="2" maxValue="213"/>
    </cacheField>
    <cacheField name="renner 15" numFmtId="0">
      <sharedItems containsSemiMixedTypes="0" containsString="0" containsNumber="1" containsInteger="1" minValue="1" maxValue="223"/>
    </cacheField>
    <cacheField name="punten" numFmtId="0">
      <sharedItems containsNonDate="0" containsString="0" containsBlank="1"/>
    </cacheField>
    <cacheField name="punten r1" numFmtId="0">
      <sharedItems containsSemiMixedTypes="0" containsString="0" containsNumber="1" containsInteger="1" minValue="0" maxValue="30"/>
    </cacheField>
    <cacheField name="punten r2" numFmtId="0">
      <sharedItems containsSemiMixedTypes="0" containsString="0" containsNumber="1" containsInteger="1" minValue="0" maxValue="20"/>
    </cacheField>
    <cacheField name="punten r3" numFmtId="0">
      <sharedItems containsSemiMixedTypes="0" containsString="0" containsNumber="1" containsInteger="1" minValue="0" maxValue="20"/>
    </cacheField>
    <cacheField name="punten r4" numFmtId="0">
      <sharedItems containsSemiMixedTypes="0" containsString="0" containsNumber="1" containsInteger="1" minValue="0" maxValue="20"/>
    </cacheField>
    <cacheField name="punten r5" numFmtId="0">
      <sharedItems containsSemiMixedTypes="0" containsString="0" containsNumber="1" containsInteger="1" minValue="0" maxValue="20"/>
    </cacheField>
    <cacheField name="punten r6" numFmtId="0">
      <sharedItems containsSemiMixedTypes="0" containsString="0" containsNumber="1" containsInteger="1" minValue="0" maxValue="35"/>
    </cacheField>
    <cacheField name="punten r7" numFmtId="0">
      <sharedItems containsSemiMixedTypes="0" containsString="0" containsNumber="1" containsInteger="1" minValue="0" maxValue="35"/>
    </cacheField>
    <cacheField name="punten r8" numFmtId="0">
      <sharedItems containsSemiMixedTypes="0" containsString="0" containsNumber="1" containsInteger="1" minValue="0" maxValue="25"/>
    </cacheField>
    <cacheField name="punten r9" numFmtId="0">
      <sharedItems containsSemiMixedTypes="0" containsString="0" containsNumber="1" containsInteger="1" minValue="0" maxValue="30"/>
    </cacheField>
    <cacheField name="punten r10" numFmtId="0">
      <sharedItems containsSemiMixedTypes="0" containsString="0" containsNumber="1" containsInteger="1" minValue="0" maxValue="35"/>
    </cacheField>
    <cacheField name="punten r11" numFmtId="0">
      <sharedItems containsSemiMixedTypes="0" containsString="0" containsNumber="1" containsInteger="1" minValue="0" maxValue="35"/>
    </cacheField>
    <cacheField name="punten r12" numFmtId="0">
      <sharedItems containsSemiMixedTypes="0" containsString="0" containsNumber="1" containsInteger="1" minValue="0" maxValue="30"/>
    </cacheField>
    <cacheField name="punten r13" numFmtId="0">
      <sharedItems containsSemiMixedTypes="0" containsString="0" containsNumber="1" containsInteger="1" minValue="0" maxValue="35"/>
    </cacheField>
    <cacheField name="punten r14" numFmtId="0">
      <sharedItems containsSemiMixedTypes="0" containsString="0" containsNumber="1" containsInteger="1" minValue="0" maxValue="35"/>
    </cacheField>
    <cacheField name="punten r15" numFmtId="0">
      <sharedItems containsSemiMixedTypes="0" containsString="0" containsNumber="1" containsInteger="1" minValue="0" maxValue="35"/>
    </cacheField>
    <cacheField name="# punten" numFmtId="0">
      <sharedItems containsSemiMixedTypes="0" containsString="0" containsNumber="1" containsInteger="1" minValue="0" maxValue="149"/>
    </cacheField>
    <cacheField name="Punten week 1" numFmtId="0">
      <sharedItems containsSemiMixedTypes="0" containsString="0" containsNumber="1" containsInteger="1" minValue="0" maxValue="149"/>
    </cacheField>
    <cacheField name="Punten week 2" numFmtId="0">
      <sharedItems containsSemiMixedTypes="0" containsString="0" containsNumber="1" containsInteger="1" minValue="0" maxValue="0"/>
    </cacheField>
    <cacheField name="Punten week 3" numFmtId="0">
      <sharedItems containsSemiMixedTypes="0" containsString="0" containsNumber="1" containsInteger="1" minValue="0" maxValue="0"/>
    </cacheField>
    <cacheField name="Gecorrigeerde teamsc" numFmtId="166">
      <sharedItems containsSemiMixedTypes="0" containsString="0" containsNumber="1" containsInteger="1" minValue="0" maxValue="149"/>
    </cacheField>
    <cacheField name="Deelnemers" numFmtId="0">
      <sharedItems containsBlank="1" count="246">
        <s v="Inez E."/>
        <s v="Kees-Jan G."/>
        <s v="Celine K."/>
        <s v="Pier de J."/>
        <s v="Mark van L."/>
        <s v="Rogier de B."/>
        <s v="Paul van V."/>
        <s v="Maarten L."/>
        <s v="Isabel V."/>
        <s v="Quirijn M."/>
        <s v="Koen de K."/>
        <s v="Bert van der S."/>
        <s v="Sandra S."/>
        <s v="Roos M."/>
        <s v="Guus M."/>
        <s v="Daniël B."/>
        <s v="Michael S."/>
        <s v="Tim Z."/>
        <s v="Vera de L."/>
        <s v="Haydée de C."/>
        <s v="Danny C."/>
        <s v="Léon 't H."/>
        <s v="Martin S."/>
        <s v="Mike M."/>
        <s v="Hans V."/>
        <s v="Pascal van der B."/>
        <s v="Wouter W."/>
        <s v="Tinka H."/>
        <s v="Sander S."/>
        <s v="Roderick S."/>
        <s v="Joost C."/>
        <s v="Edwin B."/>
        <s v="Frans S."/>
        <s v="Jan van B."/>
        <s v="Tim van B."/>
        <s v="Paul van E."/>
        <s v="Sjoerd T."/>
        <s v="Quinn H."/>
        <s v="Corjan H."/>
        <s v="Marcel M."/>
        <s v="Olivia &amp; Eline"/>
        <s v="Rob F."/>
        <s v="Hans F."/>
        <s v="Esther van der L."/>
        <s v="Frank S."/>
        <s v="Elise B."/>
        <s v="Robert M."/>
        <s v="Marco D."/>
        <s v="Thijs D."/>
        <s v="Petra K."/>
        <s v="Margret N."/>
        <s v="Evelien de V."/>
        <s v="Amber K."/>
        <s v="Raymonde K."/>
        <s v="Marina P."/>
        <s v="Bas van 't H."/>
        <s v="Jacques F."/>
        <s v="Ivonne L."/>
        <s v="Carola L."/>
        <s v="Jan L."/>
        <s v="Marcel S."/>
        <s v="Elly V."/>
        <s v="Kevin S."/>
        <s v="Emiel V."/>
        <s v="Maurice van der K."/>
        <s v="Sandra van D."/>
        <s v="Cor V."/>
        <s v="René van der S."/>
        <s v="Toine S."/>
        <s v="Thea S."/>
        <s v="Gerrit T."/>
        <s v="René Kl."/>
        <s v="Jochem L."/>
        <s v="Marcia W."/>
        <s v="Daphne de V."/>
        <s v="Rita V."/>
        <s v="Patricia U."/>
        <s v="Bonny van S."/>
        <s v="Jean-Marc K."/>
        <s v="Carolien van R."/>
        <s v="Leonie K."/>
        <s v="Maarten de H."/>
        <s v="Marga D."/>
        <s v="Jan B."/>
        <s v="Frank F."/>
        <s v="Yvette S."/>
        <s v="Maarten H."/>
        <s v="Marcel B. "/>
        <s v="Rien H. "/>
        <s v="Cindy S."/>
        <s v="Huibert de V."/>
        <s v="Michel van der M."/>
        <s v="Nikki B."/>
        <s v="Ronald van E."/>
        <s v="Nadine da S."/>
        <s v="Wilco L."/>
        <s v="René Ke."/>
        <s v="Lodie G."/>
        <s v="René Ke.2"/>
        <s v="Sylvia E."/>
        <s v="Laura de V."/>
        <s v="Ina B."/>
        <s v="Jacco S."/>
        <s v="Wessel W."/>
        <s v="Theodoor F."/>
        <s v="Daniëlle B."/>
        <s v="Ronald van de K."/>
        <s v="Christiaan van S."/>
        <s v="Astrid P."/>
        <s v="Piet-Hein N."/>
        <s v="Cindy van den B."/>
        <s v="Mieke L."/>
        <s v="Frank van de S."/>
        <s v="Jack van W."/>
        <s v="Niek H."/>
        <s v="Sytske F."/>
        <s v="Mark van D."/>
        <s v="Wendy S."/>
        <s v="Mitchell van V."/>
        <s v="Kay L."/>
        <s v="Jos S."/>
        <s v="Ronald van I."/>
        <s v="Ahmet M."/>
        <s v="Michella B."/>
        <m u="1"/>
        <s v="Test10" u="1"/>
        <s v="Piet B." u="1"/>
        <s v="Niek H. " u="1"/>
        <s v="Hans G." u="1"/>
        <s v="Remco B." u="1"/>
        <s v="Rob D" u="1"/>
        <s v="Test7" u="1"/>
        <s v="Jan H." u="1"/>
        <s v="Sylvia R." u="1"/>
        <s v="Test11" u="1"/>
        <s v="Gert P." u="1"/>
        <s v="Nadine V." u="1"/>
        <s v="Frank van A." u="1"/>
        <s v="Test12" u="1"/>
        <s v="Rene W. " u="1"/>
        <s v="Sjoerd P." u="1"/>
        <s v="Sandra B." u="1"/>
        <s v="Test13" u="1"/>
        <s v="Wilco A." u="1"/>
        <s v="Tristan R. " u="1"/>
        <s v="Kees Ko" u="1"/>
        <s v="René Ke" u="1"/>
        <s v="Ahmet  M." u="1"/>
        <s v="Hans van A." u="1"/>
        <s v="Test14" u="1"/>
        <s v="Stefan J." u="1"/>
        <s v="Karin K." u="1"/>
        <s v="Ruben&amp;Stan" u="1"/>
        <s v="Rinus de B." u="1"/>
        <s v="Test15" u="1"/>
        <s v="Remco B2" u="1"/>
        <s v="Mariska W." u="1"/>
        <s v="Arco van B." u="1"/>
        <s v="Gerben P." u="1"/>
        <s v="Dayenne M." u="1"/>
        <s v="Jan M." u="1"/>
        <s v="Test16" u="1"/>
        <s v="Kees Jan G." u="1"/>
        <s v="Koldo V." u="1"/>
        <s v="Marcel B." u="1"/>
        <s v="Kees K." u="1"/>
        <s v="Test17" u="1"/>
        <s v="Jaap S." u="1"/>
        <s v="Meryam T." u="1"/>
        <s v="Johan de W." u="1"/>
        <s v="Cindy van de B." u="1"/>
        <s v="Perry van de M." u="1"/>
        <s v="René Ke2" u="1"/>
        <s v="Christa vd B." u="1"/>
        <s v="Test18" u="1"/>
        <s v="Luc van H." u="1"/>
        <s v="Annelies Z." u="1"/>
        <s v="Kees Ka" u="1"/>
        <s v="Frank an A." u="1"/>
        <s v="Simon de B. " u="1"/>
        <s v="Arnoud J." u="1"/>
        <s v="Test19" u="1"/>
        <s v="Martijn W." u="1"/>
        <s v="David T." u="1"/>
        <s v="Sandhya G." u="1"/>
        <s v="Lian van P." u="1"/>
        <s v="Christian van S." u="1"/>
        <s v="Jorine O." u="1"/>
        <s v="Tammi van O." u="1"/>
        <s v="Erik L." u="1"/>
        <s v="Caroline V." u="1"/>
        <s v="Nick van der S." u="1"/>
        <s v="Joey K." u="1"/>
        <s v="Esther vd L." u="1"/>
        <s v="Alex R." u="1"/>
        <s v="Sabine O." u="1"/>
        <s v="Erik van Z." u="1"/>
        <s v="Kim B." u="1"/>
        <s v="Mieke B." u="1"/>
        <s v="Ad S." u="1"/>
        <s v="Ton. S." u="1"/>
        <s v="Nico A." u="1"/>
        <s v="Jean Marc K." u="1"/>
        <s v="Gert D." u="1"/>
        <s v="René D." u="1"/>
        <s v="Tony B." u="1"/>
        <s v="Karthina van L." u="1"/>
        <s v="Martijn van de H." u="1"/>
        <s v="Jaap C." u="1"/>
        <s v="Marieke W." u="1"/>
        <s v="Emma E." u="1"/>
        <s v="Levi van S." u="1"/>
        <s v="Gerard van der L." u="1"/>
        <s v="Hfarla" u="1"/>
        <s v="Elly V2" u="1"/>
        <s v="Lionel R." u="1"/>
        <s v="Daan M." u="1"/>
        <s v="Anton T." u="1"/>
        <s v="Frank P." u="1"/>
        <s v="Test9" u="1"/>
        <s v="Henk C." u="1"/>
        <s v="Esther S." u="1"/>
        <s v="Judith C." u="1"/>
        <s v="Noud van B." u="1"/>
        <s v="Daniel B." u="1"/>
        <s v="Keen K." u="1"/>
        <s v="Sheila M." u="1"/>
        <s v="Danielle B." u="1"/>
        <s v="Joost de K." u="1"/>
        <s v="Leonie K. " u="1"/>
        <s v="Hans B." u="1"/>
        <s v="Hande M." u="1"/>
        <s v="Peter B. " u="1"/>
        <s v="JAAN C." u="1"/>
        <s v="Test20" u="1"/>
        <s v="Gijs L." u="1"/>
        <s v="Test8" u="1"/>
        <s v="Luc van H2." u="1"/>
        <s v="Olivia&amp;Eline" u="1"/>
        <s v="Test21" u="1"/>
        <s v="Sander V." u="1"/>
        <s v="Corjan  H." u="1"/>
        <s v="Jorg R." u="1"/>
        <s v="Nicky V." u="1"/>
        <s v="Casparus H." u="1"/>
        <s v="Chantal S." u="1"/>
      </sharedItems>
    </cacheField>
    <cacheField name="Ranglijst" numFmtId="0">
      <sharedItems containsSemiMixedTypes="0" containsString="0" containsNumber="1" containsInteger="1" minValue="1" maxValue="118"/>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r:id="rId1" refreshedBy="Corjan Huijsmans" refreshedDate="44072.788594328704" createdVersion="4" refreshedVersion="4" minRefreshableVersion="3" recordCount="124">
  <cacheSource type="worksheet">
    <worksheetSource ref="A1:AV125" sheet="Deelnemers"/>
  </cacheSource>
  <cacheFields count="49">
    <cacheField name="--" numFmtId="0">
      <sharedItems/>
    </cacheField>
    <cacheField name="Deelname nr:" numFmtId="165">
      <sharedItems containsSemiMixedTypes="0" containsString="0" containsNumber="1" containsInteger="1" minValue="1" maxValue="169" count="169">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35" u="1"/>
        <n v="164" u="1"/>
        <n v="143" u="1"/>
        <n v="125" u="1"/>
        <n v="151" u="1"/>
        <n v="130" u="1"/>
        <n v="159" u="1"/>
        <n v="138" u="1"/>
        <n v="167" u="1"/>
        <n v="146" u="1"/>
        <n v="154" u="1"/>
        <n v="133" u="1"/>
        <n v="162" u="1"/>
        <n v="141" u="1"/>
        <n v="149" u="1"/>
        <n v="128" u="1"/>
        <n v="157" u="1"/>
        <n v="136" u="1"/>
        <n v="165" u="1"/>
        <n v="144" u="1"/>
        <n v="152" u="1"/>
        <n v="131" u="1"/>
        <n v="160" u="1"/>
        <n v="139" u="1"/>
        <n v="168" u="1"/>
        <n v="147" u="1"/>
        <n v="127" u="1"/>
        <n v="155" u="1"/>
        <n v="134" u="1"/>
        <n v="163" u="1"/>
        <n v="142" u="1"/>
        <n v="150" u="1"/>
        <n v="129" u="1"/>
        <n v="158" u="1"/>
        <n v="137" u="1"/>
        <n v="166" u="1"/>
        <n v="145" u="1"/>
        <n v="126" u="1"/>
        <n v="153" u="1"/>
        <n v="132" u="1"/>
        <n v="161" u="1"/>
        <n v="140" u="1"/>
        <n v="169" u="1"/>
        <n v="148" u="1"/>
        <n v="156" u="1"/>
      </sharedItems>
    </cacheField>
    <cacheField name="Bijnaam:" numFmtId="0">
      <sharedItems containsBlank="1" count="144">
        <s v="Dalida"/>
        <s v="-"/>
        <s v="Celine Frigidaire"/>
        <s v="Papierementos"/>
        <s v="VanLions"/>
        <s v="Corano 62CT"/>
        <s v="Henk"/>
        <s v="Diablito Mexicano"/>
        <s v="Quibus"/>
        <s v="KoenMK"/>
        <s v="Murdock75"/>
        <s v="Shark-girl from FIP"/>
        <s v="PinarelloPower"/>
        <s v="Sjaspatat"/>
        <s v="Mike "/>
        <s v="échappée-bidon"/>
        <s v="Sandji"/>
        <s v="Wuyts &amp; De Cauwer"/>
        <s v="Edje"/>
        <s v="Kweenie"/>
        <s v="de kanibaal"/>
        <s v="El Jardinero"/>
        <s v="QUINNtana"/>
        <s v="Le Patron de Peleton"/>
        <s v="Morechurch"/>
        <s v="O&amp;E Morechurch"/>
        <s v="d'r op en d'r over"/>
        <s v="Ben"/>
        <s v="Frank Dumoulin"/>
        <s v="Peetje"/>
        <s v="Koekje"/>
        <s v="De Renner"/>
        <s v="Hup NAC"/>
        <s v="Kroola"/>
        <s v="JZHL"/>
        <s v="Marcelino Brochet"/>
        <s v="Turbo Tom in het geel"/>
        <s v="CVR4Ever!"/>
        <s v="Berggeit"/>
        <s v="Cor ZuidZee"/>
        <s v="Oud-geel"/>
        <s v="Smart boy"/>
        <s v="Very, very dark horse"/>
        <s v="MARS"/>
        <s v="Daffio"/>
        <s v="Peanut 1969"/>
        <s v="Bonny &amp; Clyde Racing team"/>
        <s v="Komtie dan he"/>
        <s v="See the light"/>
        <s v="Team de Witt"/>
        <s v="URK 51"/>
        <s v="De Zuipschuit  uit Zundert"/>
        <s v="Malrini"/>
        <s v="Speedy G."/>
        <s v="Zingende spaak"/>
        <s v="M&amp;M"/>
        <s v="Dame Blanche"/>
        <s v="ReginRunner"/>
        <s v="#ikremvoorniemand"/>
        <s v="#opmijndriewieler"/>
        <s v="LauLau"/>
        <s v="Mr.T"/>
        <s v="Turboronnie"/>
        <s v="Chrissie"/>
        <s v="Pop"/>
        <s v="Cinderella"/>
        <s v="Klatretrøye"/>
        <s v="Frank Vroem"/>
        <s v="Boer Jack"/>
        <s v="Rib Aïe"/>
        <s v="Ro"/>
        <s v="AMC"/>
        <s v="MSK"/>
        <s v="Leoneonie" u="1"/>
        <m u="1"/>
        <s v="Be Happy" u="1"/>
        <s v="Brabants Beste" u="1"/>
        <s v="Zooitje ongeregeld" u="1"/>
        <s v="Jack V70" u="1"/>
        <s v="VDP" u="1"/>
        <s v="AnnelieZ" u="1"/>
        <s v="Lekke Band" u="1"/>
        <s v="Knoeier" u="1"/>
        <s v="CVR4ever" u="1"/>
        <s v="Gul trøye" u="1"/>
        <s v="Tourflits!" u="1"/>
        <s v="Erop en Erover" u="1"/>
        <s v="Al Dente" u="1"/>
        <s v="BKK" u="1"/>
        <s v="Marcel M." u="1"/>
        <s v="Albatros" u="1"/>
        <s v="Trap Me Te Pletter" u="1"/>
        <s v="Zoetemelk" u="1"/>
        <s v="Snelle Henkie" u="1"/>
        <s v="FietsbElly" u="1"/>
        <s v="Sparta 1888" u="1"/>
        <s v="Happy Italy" u="1"/>
        <s v="Olivia en Eline" u="1"/>
        <s v="Cortina" u="1"/>
        <s v="Fart States" u="1"/>
        <s v="Rustig Aan" u="1"/>
        <s v="Caspinelli" u="1"/>
        <s v="Je surmonte le Renard" u="1"/>
        <s v="Anti" u="1"/>
        <s v="Kom-on-sense" u="1"/>
        <s v="Joey Coco" u="1"/>
        <s v="Il Mugnaio" u="1"/>
        <s v="Parijs is nog Ver" u="1"/>
        <s v="Parijs is nog zeer ver!" u="1"/>
        <s v="Vive la Save the Queen" u="1"/>
        <s v="Mr. T." u="1"/>
        <s v="Buffalo Stout" u="1"/>
        <s v="--" u="1"/>
        <s v="BineCees" u="1"/>
        <s v="In den gele trui" u="1"/>
        <s v="Joop Zoetemelk" u="1"/>
        <s v="Fiets aan de Wilgen" u="1"/>
        <s v="Hemelse Renners" u="1"/>
        <s v="Recycle" u="1"/>
        <s v="JaMo" u="1"/>
        <s v="De Afdaler" u="1"/>
        <s v="Japse" u="1"/>
        <s v="Edweena" u="1"/>
        <s v="TomTom" u="1"/>
        <s v="De Berghgeit" u="1"/>
        <s v="Fantofietsers" u="1"/>
        <s v="Mr. Sunshine" u="1"/>
        <s v="Geheime Dienst" u="1"/>
        <s v="Schiedam Noord" u="1"/>
        <s v="Pinarello" u="1"/>
        <s v="Snelle Syllie" u="1"/>
        <s v="De Stoempmeister" u="1"/>
        <s v="Edje ;)" u="1"/>
        <s v="TC Zevenhuizen'80" u="1"/>
        <s v="Klimmertje" u="1"/>
        <s v="Heupfles" u="1"/>
        <s v="Marieke Courlis" u="1"/>
        <s v="Parijs is nog heel ver" u="1"/>
        <s v="POC" u="1"/>
        <s v="Au Velos" u="1"/>
        <s v="Driewieler" u="1"/>
        <s v="Pau-Pau(l)" u="1"/>
        <s v="Hero" u="1"/>
        <s v="Een Saai Zootje" u="1"/>
      </sharedItems>
    </cacheField>
    <cacheField name="Introduce van:" numFmtId="0">
      <sharedItems containsBlank="1" count="47">
        <s v="-"/>
        <s v="Isabel V."/>
        <s v="Pier de Jong"/>
        <s v="Tim van B."/>
        <s v="Corjan H."/>
        <s v="Marcel M."/>
        <s v="Rob F."/>
        <s v="Marco D."/>
        <s v="Jan L."/>
        <s v="Thea S."/>
        <s v="René Kl."/>
        <s v="Eric BK"/>
        <s v="Martin S."/>
        <s v="Daniëlle B."/>
        <s v="Marcel S."/>
        <s v="Niek H."/>
        <s v="Yvette S."/>
        <m u="1"/>
        <s v="Sylvia R." u="1"/>
        <s v="Ahmet M." u="1"/>
        <s v="Nadine V." u="1"/>
        <s v="Frank van A." u="1"/>
        <s v="Sjoerd P." u="1"/>
        <s v="Pascal van der B." u="1"/>
        <s v="Sandra B." u="1"/>
        <s v="Wilco A." u="1"/>
        <s v="René Ke" u="1"/>
        <s v="Jochem L. " u="1"/>
        <s v="Paul van V." u="1"/>
        <s v="Rinus de B." u="1"/>
        <s v="Pier de J." u="1"/>
        <s v="Luc van H." u="1"/>
        <s v="Christian van S." u="1"/>
        <s v="Jorine O." u="1"/>
        <s v="--" u="1"/>
        <s v="Elly V." u="1"/>
        <s v="Esther van der L." u="1"/>
        <s v="Mieke B." u="1"/>
        <s v="Christa B." u="1"/>
        <s v="René D." u="1"/>
        <s v="Joost C." u="1"/>
        <s v="Marcel S. " u="1"/>
        <s v="Hans V." u="1"/>
        <s v="Noud van B." u="1"/>
        <s v="Eric B." u="1"/>
        <s v="Bert van der S." u="1"/>
        <s v="René van der S." u="1"/>
      </sharedItems>
    </cacheField>
    <cacheField name="Bureau" numFmtId="0">
      <sharedItems/>
    </cacheField>
    <cacheField name="Team:" numFmtId="0">
      <sharedItems/>
    </cacheField>
    <cacheField name="Betaald?" numFmtId="0">
      <sharedItems containsBlank="1"/>
    </cacheField>
    <cacheField name="renners" numFmtId="0">
      <sharedItems containsNonDate="0" containsString="0" containsBlank="1"/>
    </cacheField>
    <cacheField name="kopman" numFmtId="0">
      <sharedItems containsSemiMixedTypes="0" containsString="0" containsNumber="1" containsInteger="1" minValue="1" maxValue="184"/>
    </cacheField>
    <cacheField name="renner 2" numFmtId="0">
      <sharedItems containsSemiMixedTypes="0" containsString="0" containsNumber="1" containsInteger="1" minValue="1" maxValue="191"/>
    </cacheField>
    <cacheField name="renner 3" numFmtId="0">
      <sharedItems containsSemiMixedTypes="0" containsString="0" containsNumber="1" containsInteger="1" minValue="1" maxValue="191"/>
    </cacheField>
    <cacheField name="renner 4" numFmtId="0">
      <sharedItems containsSemiMixedTypes="0" containsString="0" containsNumber="1" containsInteger="1" minValue="1" maxValue="233"/>
    </cacheField>
    <cacheField name="renner 5" numFmtId="0">
      <sharedItems containsSemiMixedTypes="0" containsString="0" containsNumber="1" containsInteger="1" minValue="1" maxValue="224"/>
    </cacheField>
    <cacheField name="renner 6" numFmtId="0">
      <sharedItems containsSemiMixedTypes="0" containsString="0" containsNumber="1" containsInteger="1" minValue="1" maxValue="224"/>
    </cacheField>
    <cacheField name="renner 7" numFmtId="0">
      <sharedItems containsSemiMixedTypes="0" containsString="0" containsNumber="1" containsInteger="1" minValue="1" maxValue="203"/>
    </cacheField>
    <cacheField name="renner 8" numFmtId="0">
      <sharedItems containsSemiMixedTypes="0" containsString="0" containsNumber="1" containsInteger="1" minValue="1" maxValue="203"/>
    </cacheField>
    <cacheField name="renner 9" numFmtId="0">
      <sharedItems containsSemiMixedTypes="0" containsString="0" containsNumber="1" containsInteger="1" minValue="1" maxValue="203"/>
    </cacheField>
    <cacheField name="renner 10" numFmtId="0">
      <sharedItems containsSemiMixedTypes="0" containsString="0" containsNumber="1" containsInteger="1" minValue="1" maxValue="203"/>
    </cacheField>
    <cacheField name="renner 11" numFmtId="0">
      <sharedItems containsSemiMixedTypes="0" containsString="0" containsNumber="1" containsInteger="1" minValue="2" maxValue="201"/>
    </cacheField>
    <cacheField name="renner 12" numFmtId="0">
      <sharedItems containsSemiMixedTypes="0" containsString="0" containsNumber="1" containsInteger="1" minValue="1" maxValue="192"/>
    </cacheField>
    <cacheField name="renner 13" numFmtId="0">
      <sharedItems containsSemiMixedTypes="0" containsString="0" containsNumber="1" containsInteger="1" minValue="2" maxValue="227"/>
    </cacheField>
    <cacheField name="renner 14" numFmtId="0">
      <sharedItems containsSemiMixedTypes="0" containsString="0" containsNumber="1" containsInteger="1" minValue="2" maxValue="213"/>
    </cacheField>
    <cacheField name="renner 15" numFmtId="0">
      <sharedItems containsSemiMixedTypes="0" containsString="0" containsNumber="1" containsInteger="1" minValue="1" maxValue="223"/>
    </cacheField>
    <cacheField name="punten" numFmtId="0">
      <sharedItems containsNonDate="0" containsString="0" containsBlank="1"/>
    </cacheField>
    <cacheField name="punten r1" numFmtId="0">
      <sharedItems containsSemiMixedTypes="0" containsString="0" containsNumber="1" containsInteger="1" minValue="0" maxValue="30"/>
    </cacheField>
    <cacheField name="punten r2" numFmtId="0">
      <sharedItems containsSemiMixedTypes="0" containsString="0" containsNumber="1" containsInteger="1" minValue="0" maxValue="20"/>
    </cacheField>
    <cacheField name="punten r3" numFmtId="0">
      <sharedItems containsSemiMixedTypes="0" containsString="0" containsNumber="1" containsInteger="1" minValue="0" maxValue="20"/>
    </cacheField>
    <cacheField name="punten r4" numFmtId="0">
      <sharedItems containsSemiMixedTypes="0" containsString="0" containsNumber="1" containsInteger="1" minValue="0" maxValue="20"/>
    </cacheField>
    <cacheField name="punten r5" numFmtId="0">
      <sharedItems containsSemiMixedTypes="0" containsString="0" containsNumber="1" containsInteger="1" minValue="0" maxValue="20"/>
    </cacheField>
    <cacheField name="punten r6" numFmtId="0">
      <sharedItems containsSemiMixedTypes="0" containsString="0" containsNumber="1" containsInteger="1" minValue="0" maxValue="35"/>
    </cacheField>
    <cacheField name="punten r7" numFmtId="0">
      <sharedItems containsSemiMixedTypes="0" containsString="0" containsNumber="1" containsInteger="1" minValue="0" maxValue="35"/>
    </cacheField>
    <cacheField name="punten r8" numFmtId="0">
      <sharedItems containsSemiMixedTypes="0" containsString="0" containsNumber="1" containsInteger="1" minValue="0" maxValue="25"/>
    </cacheField>
    <cacheField name="punten r9" numFmtId="0">
      <sharedItems containsSemiMixedTypes="0" containsString="0" containsNumber="1" containsInteger="1" minValue="0" maxValue="30"/>
    </cacheField>
    <cacheField name="punten r10" numFmtId="0">
      <sharedItems containsSemiMixedTypes="0" containsString="0" containsNumber="1" containsInteger="1" minValue="0" maxValue="35"/>
    </cacheField>
    <cacheField name="punten r11" numFmtId="0">
      <sharedItems containsSemiMixedTypes="0" containsString="0" containsNumber="1" containsInteger="1" minValue="0" maxValue="35"/>
    </cacheField>
    <cacheField name="punten r12" numFmtId="0">
      <sharedItems containsSemiMixedTypes="0" containsString="0" containsNumber="1" containsInteger="1" minValue="0" maxValue="30"/>
    </cacheField>
    <cacheField name="punten r13" numFmtId="0">
      <sharedItems containsSemiMixedTypes="0" containsString="0" containsNumber="1" containsInteger="1" minValue="0" maxValue="35"/>
    </cacheField>
    <cacheField name="punten r14" numFmtId="0">
      <sharedItems containsSemiMixedTypes="0" containsString="0" containsNumber="1" containsInteger="1" minValue="0" maxValue="35"/>
    </cacheField>
    <cacheField name="punten r15" numFmtId="0">
      <sharedItems containsSemiMixedTypes="0" containsString="0" containsNumber="1" containsInteger="1" minValue="0" maxValue="35"/>
    </cacheField>
    <cacheField name="# punten" numFmtId="0">
      <sharedItems containsSemiMixedTypes="0" containsString="0" containsNumber="1" containsInteger="1" minValue="0" maxValue="149"/>
    </cacheField>
    <cacheField name="Punten week 1" numFmtId="0">
      <sharedItems containsSemiMixedTypes="0" containsString="0" containsNumber="1" containsInteger="1" minValue="0" maxValue="149"/>
    </cacheField>
    <cacheField name="Punten week 2" numFmtId="0">
      <sharedItems containsSemiMixedTypes="0" containsString="0" containsNumber="1" containsInteger="1" minValue="0" maxValue="0"/>
    </cacheField>
    <cacheField name="Punten week 3" numFmtId="0">
      <sharedItems containsSemiMixedTypes="0" containsString="0" containsNumber="1" containsInteger="1" minValue="0" maxValue="0"/>
    </cacheField>
    <cacheField name="Gecorrigeerde teamsc" numFmtId="166">
      <sharedItems containsSemiMixedTypes="0" containsString="0" containsNumber="1" containsInteger="1" minValue="0" maxValue="149"/>
    </cacheField>
    <cacheField name="Deelnemers" numFmtId="0">
      <sharedItems containsBlank="1" count="239">
        <s v="Inez E."/>
        <s v="Kees-Jan G."/>
        <s v="Celine K."/>
        <s v="Pier de J."/>
        <s v="Mark van L."/>
        <s v="Rogier de B."/>
        <s v="Paul van V."/>
        <s v="Maarten L."/>
        <s v="Isabel V."/>
        <s v="Quirijn M."/>
        <s v="Koen de K."/>
        <s v="Bert van der S."/>
        <s v="Sandra S."/>
        <s v="Roos M."/>
        <s v="Guus M."/>
        <s v="Daniël B."/>
        <s v="Michael S."/>
        <s v="Tim Z."/>
        <s v="Vera de L."/>
        <s v="Haydée de C."/>
        <s v="Danny C."/>
        <s v="Léon 't H."/>
        <s v="Martin S."/>
        <s v="Mike M."/>
        <s v="Hans V."/>
        <s v="Pascal van der B."/>
        <s v="Wouter W."/>
        <s v="Tinka H."/>
        <s v="Sander S."/>
        <s v="Roderick S."/>
        <s v="Joost C."/>
        <s v="Edwin B."/>
        <s v="Frans S."/>
        <s v="Jan van B."/>
        <s v="Tim van B."/>
        <s v="Paul van E."/>
        <s v="Sjoerd T."/>
        <s v="Quinn H."/>
        <s v="Corjan H."/>
        <s v="Marcel M."/>
        <s v="Olivia &amp; Eline"/>
        <s v="Rob F."/>
        <s v="Hans F."/>
        <s v="Esther van der L."/>
        <s v="Frank S."/>
        <s v="Elise B."/>
        <s v="Robert M."/>
        <s v="Marco D."/>
        <s v="Thijs D."/>
        <s v="Petra K."/>
        <s v="Margret N."/>
        <s v="Evelien de V."/>
        <s v="Amber K."/>
        <s v="Raymonde K."/>
        <s v="Marina P."/>
        <s v="Bas van 't H."/>
        <s v="Jacques F."/>
        <s v="Ivonne L."/>
        <s v="Carola L."/>
        <s v="Jan L."/>
        <s v="Marcel S."/>
        <s v="Elly V."/>
        <s v="Kevin S."/>
        <s v="Emiel V."/>
        <s v="Maurice van der K."/>
        <s v="Sandra van D."/>
        <s v="Cor V."/>
        <s v="René van der S."/>
        <s v="Toine S."/>
        <s v="Thea S."/>
        <s v="Gerrit T."/>
        <s v="René Kl."/>
        <s v="Jochem L."/>
        <s v="Marcia W."/>
        <s v="Daphne de V."/>
        <s v="Rita V."/>
        <s v="Patricia U."/>
        <s v="Bonny van S."/>
        <s v="Jean-Marc K."/>
        <s v="Carolien van R."/>
        <s v="Leonie K."/>
        <s v="Maarten de H."/>
        <s v="Marga D."/>
        <s v="Jan B."/>
        <s v="Frank F."/>
        <s v="Yvette S."/>
        <s v="Maarten H."/>
        <s v="Marcel B. "/>
        <s v="Rien H. "/>
        <s v="Cindy S."/>
        <s v="Huibert de V."/>
        <s v="Michel van der M."/>
        <s v="Nikki B."/>
        <s v="Ronald van E."/>
        <s v="Nadine da S."/>
        <s v="Wilco L."/>
        <s v="René Ke."/>
        <s v="Lodie G."/>
        <s v="René Ke.2"/>
        <s v="Sylvia E."/>
        <s v="Laura de V."/>
        <s v="Ina B."/>
        <s v="Jacco S."/>
        <s v="Wessel W."/>
        <s v="Theodoor F."/>
        <s v="Daniëlle B."/>
        <s v="Ronald van de K."/>
        <s v="Christiaan van S."/>
        <s v="Astrid P."/>
        <s v="Piet-Hein N."/>
        <s v="Cindy van den B."/>
        <s v="Mieke L."/>
        <s v="Frank van de S."/>
        <s v="Jack van W."/>
        <s v="Niek H."/>
        <s v="Sytske F."/>
        <s v="Mark van D."/>
        <s v="Wendy S."/>
        <s v="Mitchell van V."/>
        <s v="Kay L."/>
        <s v="Jos S."/>
        <s v="Ronald van I."/>
        <s v="Ahmet M."/>
        <s v="Michella B."/>
        <m u="1"/>
        <s v="Test10" u="1"/>
        <s v="Niek H. " u="1"/>
        <s v="Hans G." u="1"/>
        <s v="Remco B." u="1"/>
        <s v="Test7" u="1"/>
        <s v="Sylvia R." u="1"/>
        <s v="Test11" u="1"/>
        <s v="Gert P." u="1"/>
        <s v="Nadine V." u="1"/>
        <s v="Frank van A." u="1"/>
        <s v="Test12" u="1"/>
        <s v="Rene W. " u="1"/>
        <s v="Sjoerd P." u="1"/>
        <s v="Sandra B." u="1"/>
        <s v="Test13" u="1"/>
        <s v="Wilco A." u="1"/>
        <s v="Tristan R. " u="1"/>
        <s v="Kees Ko" u="1"/>
        <s v="René Ke" u="1"/>
        <s v="Ahmet  M." u="1"/>
        <s v="Hans van A." u="1"/>
        <s v="Test14" u="1"/>
        <s v="Stefan J." u="1"/>
        <s v="Karin K." u="1"/>
        <s v="Ruben&amp;Stan" u="1"/>
        <s v="Rinus de B." u="1"/>
        <s v="Test15" u="1"/>
        <s v="Remco B2" u="1"/>
        <s v="Mariska W." u="1"/>
        <s v="Arco van B." u="1"/>
        <s v="Gerben P." u="1"/>
        <s v="Dayenne M." u="1"/>
        <s v="Jan M." u="1"/>
        <s v="Test16" u="1"/>
        <s v="Kees Jan G." u="1"/>
        <s v="Koldo V." u="1"/>
        <s v="Marcel B." u="1"/>
        <s v="Kees K." u="1"/>
        <s v="Test17" u="1"/>
        <s v="Jaap S." u="1"/>
        <s v="Meryam T." u="1"/>
        <s v="Johan de W." u="1"/>
        <s v="Cindy van de B." u="1"/>
        <s v="Perry van de M." u="1"/>
        <s v="René Ke2" u="1"/>
        <s v="Christa vd B." u="1"/>
        <s v="Test18" u="1"/>
        <s v="Luc van H." u="1"/>
        <s v="Annelies Z." u="1"/>
        <s v="Kees Ka" u="1"/>
        <s v="Frank an A." u="1"/>
        <s v="Simon de B. " u="1"/>
        <s v="Arnoud J." u="1"/>
        <s v="Test19" u="1"/>
        <s v="Martijn W." u="1"/>
        <s v="David T." u="1"/>
        <s v="Sandhya G." u="1"/>
        <s v="Lian van P." u="1"/>
        <s v="Christian van S." u="1"/>
        <s v="Jorine O." u="1"/>
        <s v="Tammi van O." u="1"/>
        <s v="Erik L." u="1"/>
        <s v="Caroline V." u="1"/>
        <s v="Nick van der S." u="1"/>
        <s v="Joey K." u="1"/>
        <s v="Esther vd L." u="1"/>
        <s v="Alex R." u="1"/>
        <s v="Sabine O." u="1"/>
        <s v="Erik van Z." u="1"/>
        <s v="Kim B." u="1"/>
        <s v="Mieke B." u="1"/>
        <s v="Ad S." u="1"/>
        <s v="Ton. S." u="1"/>
        <s v="Nico A." u="1"/>
        <s v="Jean Marc K." u="1"/>
        <s v="Gert D." u="1"/>
        <s v="René D." u="1"/>
        <s v="Tony B." u="1"/>
        <s v="Karthina van L." u="1"/>
        <s v="Martijn van de H." u="1"/>
        <s v="Jaap C." u="1"/>
        <s v="Marieke W." u="1"/>
        <s v="Emma E." u="1"/>
        <s v="Levi van S." u="1"/>
        <s v="Gerard van der L." u="1"/>
        <s v="Hfarla" u="1"/>
        <s v="Elly V2" u="1"/>
        <s v="Lionel R." u="1"/>
        <s v="Daan M." u="1"/>
        <s v="Anton T." u="1"/>
        <s v="Frank P." u="1"/>
        <s v="Test9" u="1"/>
        <s v="Esther S." u="1"/>
        <s v="Judith C." u="1"/>
        <s v="Noud van B." u="1"/>
        <s v="Daniel B." u="1"/>
        <s v="Sheila M." u="1"/>
        <s v="Danielle B." u="1"/>
        <s v="Joost de K." u="1"/>
        <s v="Leonie K. " u="1"/>
        <s v="Hans B." u="1"/>
        <s v="Hande M." u="1"/>
        <s v="Peter B. " u="1"/>
        <s v="Test20" u="1"/>
        <s v="Gijs L." u="1"/>
        <s v="Test8" u="1"/>
        <s v="Luc van H2." u="1"/>
        <s v="Olivia&amp;Eline" u="1"/>
        <s v="Test21" u="1"/>
        <s v="Sander V." u="1"/>
        <s v="Jorg R." u="1"/>
        <s v="Nicky V." u="1"/>
        <s v="Casparus H." u="1"/>
        <s v="Chantal S." u="1"/>
      </sharedItems>
    </cacheField>
    <cacheField name="Ranglijst" numFmtId="0">
      <sharedItems containsSemiMixedTypes="0" containsString="0" containsNumber="1" containsInteger="1" minValue="1" maxValue="118"/>
    </cacheField>
    <cacheField name="Aantal ritten" numFmtId="0">
      <sharedItems containsSemiMixedTypes="0" containsString="0" containsNumber="1" containsInteger="1" minValue="1" maxValue="1"/>
    </cacheField>
    <cacheField name="etappe 0" numFmtId="0">
      <sharedItems/>
    </cacheField>
    <cacheField name="Weekpunten" numFmtId="0" formula="IF('Aantal ritten'&lt;10,'Punten week 1',IF('Aantal ritten'&gt;15,'Punten week 3','Punten week 2'))"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36">
  <r>
    <x v="0"/>
    <x v="0"/>
    <n v="109"/>
  </r>
  <r>
    <x v="1"/>
    <x v="1"/>
    <n v="47"/>
  </r>
  <r>
    <x v="2"/>
    <x v="2"/>
    <n v="15"/>
  </r>
  <r>
    <x v="3"/>
    <x v="3"/>
    <n v="12"/>
  </r>
  <r>
    <x v="4"/>
    <x v="4"/>
    <n v="2"/>
  </r>
  <r>
    <x v="5"/>
    <x v="5"/>
    <n v="0"/>
  </r>
  <r>
    <x v="6"/>
    <x v="6"/>
    <n v="0"/>
  </r>
  <r>
    <x v="7"/>
    <x v="7"/>
    <n v="27"/>
  </r>
  <r>
    <x v="8"/>
    <x v="8"/>
    <n v="0"/>
  </r>
  <r>
    <x v="9"/>
    <x v="8"/>
    <n v="0"/>
  </r>
  <r>
    <x v="10"/>
    <x v="9"/>
    <n v="104"/>
  </r>
  <r>
    <x v="11"/>
    <x v="10"/>
    <n v="115"/>
  </r>
  <r>
    <x v="12"/>
    <x v="11"/>
    <n v="1"/>
  </r>
  <r>
    <x v="13"/>
    <x v="12"/>
    <n v="54"/>
  </r>
  <r>
    <x v="14"/>
    <x v="13"/>
    <n v="4"/>
  </r>
  <r>
    <x v="15"/>
    <x v="14"/>
    <n v="8"/>
  </r>
  <r>
    <x v="16"/>
    <x v="15"/>
    <n v="6"/>
  </r>
  <r>
    <x v="17"/>
    <x v="16"/>
    <n v="8"/>
  </r>
  <r>
    <x v="18"/>
    <x v="8"/>
    <n v="0"/>
  </r>
  <r>
    <x v="19"/>
    <x v="8"/>
    <n v="0"/>
  </r>
  <r>
    <x v="20"/>
    <x v="17"/>
    <n v="104"/>
  </r>
  <r>
    <x v="21"/>
    <x v="18"/>
    <n v="72"/>
  </r>
  <r>
    <x v="22"/>
    <x v="19"/>
    <n v="4"/>
  </r>
  <r>
    <x v="23"/>
    <x v="20"/>
    <n v="1"/>
  </r>
  <r>
    <x v="24"/>
    <x v="21"/>
    <n v="0"/>
  </r>
  <r>
    <x v="25"/>
    <x v="22"/>
    <n v="2"/>
  </r>
  <r>
    <x v="26"/>
    <x v="23"/>
    <n v="0"/>
  </r>
  <r>
    <x v="27"/>
    <x v="24"/>
    <n v="2"/>
  </r>
  <r>
    <x v="28"/>
    <x v="25"/>
    <n v="0"/>
  </r>
  <r>
    <x v="29"/>
    <x v="26"/>
    <n v="0"/>
  </r>
  <r>
    <x v="30"/>
    <x v="27"/>
    <n v="33"/>
  </r>
  <r>
    <x v="31"/>
    <x v="28"/>
    <n v="0"/>
  </r>
  <r>
    <x v="32"/>
    <x v="29"/>
    <n v="78"/>
  </r>
  <r>
    <x v="33"/>
    <x v="30"/>
    <n v="7"/>
  </r>
  <r>
    <x v="34"/>
    <x v="31"/>
    <n v="5"/>
  </r>
  <r>
    <x v="35"/>
    <x v="32"/>
    <n v="1"/>
  </r>
  <r>
    <x v="36"/>
    <x v="33"/>
    <n v="0"/>
  </r>
  <r>
    <x v="37"/>
    <x v="34"/>
    <n v="1"/>
  </r>
  <r>
    <x v="38"/>
    <x v="8"/>
    <n v="0"/>
  </r>
  <r>
    <x v="39"/>
    <x v="8"/>
    <n v="0"/>
  </r>
  <r>
    <x v="40"/>
    <x v="35"/>
    <n v="46"/>
  </r>
  <r>
    <x v="41"/>
    <x v="36"/>
    <n v="2"/>
  </r>
  <r>
    <x v="42"/>
    <x v="37"/>
    <n v="3"/>
  </r>
  <r>
    <x v="43"/>
    <x v="38"/>
    <n v="0"/>
  </r>
  <r>
    <x v="44"/>
    <x v="39"/>
    <n v="1"/>
  </r>
  <r>
    <x v="45"/>
    <x v="40"/>
    <n v="0"/>
  </r>
  <r>
    <x v="46"/>
    <x v="41"/>
    <n v="0"/>
  </r>
  <r>
    <x v="47"/>
    <x v="42"/>
    <n v="0"/>
  </r>
  <r>
    <x v="48"/>
    <x v="43"/>
    <n v="0"/>
  </r>
  <r>
    <x v="49"/>
    <x v="44"/>
    <n v="0"/>
  </r>
  <r>
    <x v="50"/>
    <x v="45"/>
    <n v="43"/>
  </r>
  <r>
    <x v="51"/>
    <x v="46"/>
    <n v="1"/>
  </r>
  <r>
    <x v="52"/>
    <x v="47"/>
    <n v="2"/>
  </r>
  <r>
    <x v="53"/>
    <x v="48"/>
    <n v="2"/>
  </r>
  <r>
    <x v="54"/>
    <x v="49"/>
    <n v="0"/>
  </r>
  <r>
    <x v="55"/>
    <x v="50"/>
    <n v="3"/>
  </r>
  <r>
    <x v="56"/>
    <x v="51"/>
    <n v="0"/>
  </r>
  <r>
    <x v="57"/>
    <x v="52"/>
    <n v="0"/>
  </r>
  <r>
    <x v="58"/>
    <x v="53"/>
    <n v="1"/>
  </r>
  <r>
    <x v="59"/>
    <x v="54"/>
    <n v="0"/>
  </r>
  <r>
    <x v="60"/>
    <x v="55"/>
    <n v="52"/>
  </r>
  <r>
    <x v="61"/>
    <x v="56"/>
    <n v="22"/>
  </r>
  <r>
    <x v="62"/>
    <x v="57"/>
    <n v="1"/>
  </r>
  <r>
    <x v="63"/>
    <x v="58"/>
    <n v="1"/>
  </r>
  <r>
    <x v="64"/>
    <x v="59"/>
    <n v="19"/>
  </r>
  <r>
    <x v="65"/>
    <x v="60"/>
    <n v="0"/>
  </r>
  <r>
    <x v="66"/>
    <x v="61"/>
    <n v="0"/>
  </r>
  <r>
    <x v="67"/>
    <x v="62"/>
    <n v="0"/>
  </r>
  <r>
    <x v="68"/>
    <x v="63"/>
    <n v="0"/>
  </r>
  <r>
    <x v="69"/>
    <x v="64"/>
    <n v="0"/>
  </r>
  <r>
    <x v="70"/>
    <x v="65"/>
    <n v="42"/>
  </r>
  <r>
    <x v="71"/>
    <x v="66"/>
    <n v="11"/>
  </r>
  <r>
    <x v="72"/>
    <x v="67"/>
    <n v="98"/>
  </r>
  <r>
    <x v="73"/>
    <x v="68"/>
    <n v="11"/>
  </r>
  <r>
    <x v="74"/>
    <x v="69"/>
    <n v="1"/>
  </r>
  <r>
    <x v="75"/>
    <x v="70"/>
    <n v="0"/>
  </r>
  <r>
    <x v="76"/>
    <x v="71"/>
    <n v="0"/>
  </r>
  <r>
    <x v="77"/>
    <x v="72"/>
    <n v="1"/>
  </r>
  <r>
    <x v="78"/>
    <x v="73"/>
    <n v="0"/>
  </r>
  <r>
    <x v="79"/>
    <x v="8"/>
    <n v="0"/>
  </r>
  <r>
    <x v="80"/>
    <x v="74"/>
    <n v="53"/>
  </r>
  <r>
    <x v="81"/>
    <x v="75"/>
    <n v="1"/>
  </r>
  <r>
    <x v="82"/>
    <x v="76"/>
    <n v="0"/>
  </r>
  <r>
    <x v="83"/>
    <x v="77"/>
    <n v="11"/>
  </r>
  <r>
    <x v="84"/>
    <x v="78"/>
    <n v="0"/>
  </r>
  <r>
    <x v="85"/>
    <x v="79"/>
    <n v="0"/>
  </r>
  <r>
    <x v="86"/>
    <x v="80"/>
    <n v="0"/>
  </r>
  <r>
    <x v="87"/>
    <x v="81"/>
    <n v="0"/>
  </r>
  <r>
    <x v="88"/>
    <x v="82"/>
    <n v="0"/>
  </r>
  <r>
    <x v="89"/>
    <x v="83"/>
    <n v="0"/>
  </r>
  <r>
    <x v="90"/>
    <x v="84"/>
    <n v="19"/>
  </r>
  <r>
    <x v="91"/>
    <x v="85"/>
    <n v="5"/>
  </r>
  <r>
    <x v="92"/>
    <x v="86"/>
    <n v="19"/>
  </r>
  <r>
    <x v="93"/>
    <x v="87"/>
    <n v="0"/>
  </r>
  <r>
    <x v="94"/>
    <x v="88"/>
    <n v="1"/>
  </r>
  <r>
    <x v="95"/>
    <x v="89"/>
    <n v="1"/>
  </r>
  <r>
    <x v="96"/>
    <x v="90"/>
    <n v="0"/>
  </r>
  <r>
    <x v="97"/>
    <x v="91"/>
    <n v="0"/>
  </r>
  <r>
    <x v="98"/>
    <x v="8"/>
    <n v="0"/>
  </r>
  <r>
    <x v="99"/>
    <x v="8"/>
    <n v="0"/>
  </r>
  <r>
    <x v="100"/>
    <x v="92"/>
    <n v="33"/>
  </r>
  <r>
    <x v="101"/>
    <x v="93"/>
    <n v="0"/>
  </r>
  <r>
    <x v="102"/>
    <x v="94"/>
    <n v="40"/>
  </r>
  <r>
    <x v="103"/>
    <x v="95"/>
    <n v="9"/>
  </r>
  <r>
    <x v="104"/>
    <x v="96"/>
    <n v="0"/>
  </r>
  <r>
    <x v="105"/>
    <x v="97"/>
    <n v="0"/>
  </r>
  <r>
    <x v="106"/>
    <x v="98"/>
    <n v="2"/>
  </r>
  <r>
    <x v="107"/>
    <x v="99"/>
    <n v="0"/>
  </r>
  <r>
    <x v="108"/>
    <x v="100"/>
    <n v="0"/>
  </r>
  <r>
    <x v="109"/>
    <x v="101"/>
    <n v="0"/>
  </r>
  <r>
    <x v="110"/>
    <x v="102"/>
    <n v="84"/>
  </r>
  <r>
    <x v="111"/>
    <x v="103"/>
    <n v="5"/>
  </r>
  <r>
    <x v="112"/>
    <x v="104"/>
    <n v="3"/>
  </r>
  <r>
    <x v="113"/>
    <x v="105"/>
    <n v="0"/>
  </r>
  <r>
    <x v="114"/>
    <x v="106"/>
    <n v="1"/>
  </r>
  <r>
    <x v="115"/>
    <x v="107"/>
    <n v="0"/>
  </r>
  <r>
    <x v="116"/>
    <x v="108"/>
    <n v="2"/>
  </r>
  <r>
    <x v="117"/>
    <x v="109"/>
    <n v="0"/>
  </r>
  <r>
    <x v="118"/>
    <x v="110"/>
    <n v="0"/>
  </r>
  <r>
    <x v="119"/>
    <x v="111"/>
    <n v="1"/>
  </r>
  <r>
    <x v="120"/>
    <x v="112"/>
    <n v="6"/>
  </r>
  <r>
    <x v="121"/>
    <x v="113"/>
    <n v="11"/>
  </r>
  <r>
    <x v="122"/>
    <x v="114"/>
    <n v="0"/>
  </r>
  <r>
    <x v="123"/>
    <x v="115"/>
    <n v="0"/>
  </r>
  <r>
    <x v="124"/>
    <x v="116"/>
    <n v="0"/>
  </r>
  <r>
    <x v="125"/>
    <x v="117"/>
    <n v="0"/>
  </r>
  <r>
    <x v="126"/>
    <x v="118"/>
    <n v="0"/>
  </r>
  <r>
    <x v="127"/>
    <x v="119"/>
    <n v="0"/>
  </r>
  <r>
    <x v="128"/>
    <x v="120"/>
    <n v="0"/>
  </r>
  <r>
    <x v="129"/>
    <x v="121"/>
    <n v="0"/>
  </r>
  <r>
    <x v="130"/>
    <x v="122"/>
    <n v="28"/>
  </r>
  <r>
    <x v="131"/>
    <x v="123"/>
    <n v="8"/>
  </r>
  <r>
    <x v="132"/>
    <x v="124"/>
    <n v="1"/>
  </r>
  <r>
    <x v="133"/>
    <x v="125"/>
    <n v="1"/>
  </r>
  <r>
    <x v="134"/>
    <x v="126"/>
    <n v="0"/>
  </r>
  <r>
    <x v="135"/>
    <x v="127"/>
    <n v="0"/>
  </r>
  <r>
    <x v="136"/>
    <x v="128"/>
    <n v="3"/>
  </r>
  <r>
    <x v="137"/>
    <x v="129"/>
    <n v="0"/>
  </r>
  <r>
    <x v="138"/>
    <x v="8"/>
    <n v="0"/>
  </r>
  <r>
    <x v="139"/>
    <x v="8"/>
    <n v="0"/>
  </r>
  <r>
    <x v="140"/>
    <x v="130"/>
    <n v="14"/>
  </r>
  <r>
    <x v="141"/>
    <x v="131"/>
    <n v="19"/>
  </r>
  <r>
    <x v="142"/>
    <x v="132"/>
    <n v="0"/>
  </r>
  <r>
    <x v="143"/>
    <x v="133"/>
    <n v="0"/>
  </r>
  <r>
    <x v="144"/>
    <x v="134"/>
    <n v="0"/>
  </r>
  <r>
    <x v="145"/>
    <x v="135"/>
    <n v="3"/>
  </r>
  <r>
    <x v="146"/>
    <x v="136"/>
    <n v="1"/>
  </r>
  <r>
    <x v="147"/>
    <x v="137"/>
    <n v="0"/>
  </r>
  <r>
    <x v="148"/>
    <x v="138"/>
    <n v="0"/>
  </r>
  <r>
    <x v="149"/>
    <x v="139"/>
    <n v="0"/>
  </r>
  <r>
    <x v="150"/>
    <x v="140"/>
    <n v="3"/>
  </r>
  <r>
    <x v="151"/>
    <x v="141"/>
    <n v="18"/>
  </r>
  <r>
    <x v="152"/>
    <x v="142"/>
    <n v="1"/>
  </r>
  <r>
    <x v="153"/>
    <x v="143"/>
    <n v="1"/>
  </r>
  <r>
    <x v="154"/>
    <x v="144"/>
    <n v="1"/>
  </r>
  <r>
    <x v="155"/>
    <x v="145"/>
    <n v="1"/>
  </r>
  <r>
    <x v="156"/>
    <x v="146"/>
    <n v="0"/>
  </r>
  <r>
    <x v="157"/>
    <x v="147"/>
    <n v="1"/>
  </r>
  <r>
    <x v="158"/>
    <x v="8"/>
    <n v="0"/>
  </r>
  <r>
    <x v="159"/>
    <x v="8"/>
    <n v="0"/>
  </r>
  <r>
    <x v="160"/>
    <x v="148"/>
    <n v="1"/>
  </r>
  <r>
    <x v="161"/>
    <x v="149"/>
    <n v="1"/>
  </r>
  <r>
    <x v="162"/>
    <x v="150"/>
    <n v="0"/>
  </r>
  <r>
    <x v="163"/>
    <x v="151"/>
    <n v="9"/>
  </r>
  <r>
    <x v="164"/>
    <x v="152"/>
    <n v="3"/>
  </r>
  <r>
    <x v="165"/>
    <x v="153"/>
    <n v="1"/>
  </r>
  <r>
    <x v="166"/>
    <x v="154"/>
    <n v="0"/>
  </r>
  <r>
    <x v="167"/>
    <x v="155"/>
    <n v="0"/>
  </r>
  <r>
    <x v="168"/>
    <x v="156"/>
    <n v="0"/>
  </r>
  <r>
    <x v="169"/>
    <x v="8"/>
    <n v="0"/>
  </r>
  <r>
    <x v="170"/>
    <x v="157"/>
    <n v="38"/>
  </r>
  <r>
    <x v="171"/>
    <x v="158"/>
    <n v="11"/>
  </r>
  <r>
    <x v="172"/>
    <x v="159"/>
    <n v="4"/>
  </r>
  <r>
    <x v="173"/>
    <x v="160"/>
    <n v="4"/>
  </r>
  <r>
    <x v="174"/>
    <x v="161"/>
    <n v="0"/>
  </r>
  <r>
    <x v="175"/>
    <x v="162"/>
    <n v="0"/>
  </r>
  <r>
    <x v="176"/>
    <x v="163"/>
    <n v="0"/>
  </r>
  <r>
    <x v="177"/>
    <x v="164"/>
    <n v="0"/>
  </r>
  <r>
    <x v="178"/>
    <x v="165"/>
    <n v="0"/>
  </r>
  <r>
    <x v="179"/>
    <x v="166"/>
    <n v="0"/>
  </r>
  <r>
    <x v="180"/>
    <x v="167"/>
    <n v="11"/>
  </r>
  <r>
    <x v="181"/>
    <x v="168"/>
    <n v="4"/>
  </r>
  <r>
    <x v="182"/>
    <x v="169"/>
    <n v="17"/>
  </r>
  <r>
    <x v="183"/>
    <x v="170"/>
    <n v="67"/>
  </r>
  <r>
    <x v="184"/>
    <x v="171"/>
    <n v="4"/>
  </r>
  <r>
    <x v="185"/>
    <x v="172"/>
    <n v="0"/>
  </r>
  <r>
    <x v="186"/>
    <x v="173"/>
    <n v="0"/>
  </r>
  <r>
    <x v="187"/>
    <x v="174"/>
    <n v="0"/>
  </r>
  <r>
    <x v="188"/>
    <x v="175"/>
    <n v="1"/>
  </r>
  <r>
    <x v="189"/>
    <x v="8"/>
    <n v="0"/>
  </r>
  <r>
    <x v="190"/>
    <x v="176"/>
    <n v="53"/>
  </r>
  <r>
    <x v="191"/>
    <x v="177"/>
    <n v="16"/>
  </r>
  <r>
    <x v="192"/>
    <x v="178"/>
    <n v="0"/>
  </r>
  <r>
    <x v="193"/>
    <x v="179"/>
    <n v="0"/>
  </r>
  <r>
    <x v="194"/>
    <x v="180"/>
    <n v="0"/>
  </r>
  <r>
    <x v="195"/>
    <x v="181"/>
    <n v="0"/>
  </r>
  <r>
    <x v="196"/>
    <x v="182"/>
    <n v="1"/>
  </r>
  <r>
    <x v="197"/>
    <x v="183"/>
    <n v="0"/>
  </r>
  <r>
    <x v="198"/>
    <x v="184"/>
    <n v="1"/>
  </r>
  <r>
    <x v="199"/>
    <x v="185"/>
    <n v="0"/>
  </r>
  <r>
    <x v="200"/>
    <x v="186"/>
    <n v="2"/>
  </r>
  <r>
    <x v="201"/>
    <x v="187"/>
    <n v="0"/>
  </r>
  <r>
    <x v="202"/>
    <x v="188"/>
    <n v="8"/>
  </r>
  <r>
    <x v="203"/>
    <x v="189"/>
    <n v="0"/>
  </r>
  <r>
    <x v="204"/>
    <x v="190"/>
    <n v="0"/>
  </r>
  <r>
    <x v="205"/>
    <x v="191"/>
    <n v="1"/>
  </r>
  <r>
    <x v="206"/>
    <x v="192"/>
    <n v="0"/>
  </r>
  <r>
    <x v="207"/>
    <x v="193"/>
    <n v="0"/>
  </r>
  <r>
    <x v="208"/>
    <x v="194"/>
    <n v="0"/>
  </r>
  <r>
    <x v="209"/>
    <x v="195"/>
    <n v="0"/>
  </r>
  <r>
    <x v="210"/>
    <x v="196"/>
    <n v="0"/>
  </r>
  <r>
    <x v="211"/>
    <x v="197"/>
    <n v="0"/>
  </r>
  <r>
    <x v="212"/>
    <x v="198"/>
    <n v="1"/>
  </r>
  <r>
    <x v="213"/>
    <x v="199"/>
    <n v="0"/>
  </r>
  <r>
    <x v="214"/>
    <x v="200"/>
    <n v="0"/>
  </r>
  <r>
    <x v="215"/>
    <x v="201"/>
    <n v="0"/>
  </r>
  <r>
    <x v="216"/>
    <x v="202"/>
    <n v="0"/>
  </r>
  <r>
    <x v="217"/>
    <x v="203"/>
    <n v="0"/>
  </r>
  <r>
    <x v="218"/>
    <x v="204"/>
    <n v="0"/>
  </r>
  <r>
    <x v="219"/>
    <x v="205"/>
    <n v="0"/>
  </r>
  <r>
    <x v="220"/>
    <x v="206"/>
    <n v="0"/>
  </r>
  <r>
    <x v="221"/>
    <x v="207"/>
    <n v="0"/>
  </r>
  <r>
    <x v="222"/>
    <x v="208"/>
    <n v="1"/>
  </r>
  <r>
    <x v="223"/>
    <x v="209"/>
    <n v="2"/>
  </r>
  <r>
    <x v="224"/>
    <x v="210"/>
    <n v="0"/>
  </r>
  <r>
    <x v="225"/>
    <x v="211"/>
    <n v="0"/>
  </r>
  <r>
    <x v="226"/>
    <x v="212"/>
    <n v="1"/>
  </r>
  <r>
    <x v="227"/>
    <x v="213"/>
    <n v="0"/>
  </r>
  <r>
    <x v="228"/>
    <x v="214"/>
    <n v="0"/>
  </r>
  <r>
    <x v="229"/>
    <x v="215"/>
    <n v="0"/>
  </r>
  <r>
    <x v="230"/>
    <x v="216"/>
    <n v="0"/>
  </r>
  <r>
    <x v="231"/>
    <x v="217"/>
    <n v="0"/>
  </r>
  <r>
    <x v="232"/>
    <x v="218"/>
    <n v="1"/>
  </r>
  <r>
    <x v="233"/>
    <x v="219"/>
    <n v="0"/>
  </r>
  <r>
    <x v="234"/>
    <x v="8"/>
    <m/>
  </r>
  <r>
    <x v="234"/>
    <x v="8"/>
    <m/>
  </r>
</pivotCacheRecords>
</file>

<file path=xl/pivotCache/pivotCacheRecords2.xml><?xml version="1.0" encoding="utf-8"?>
<pivotCacheRecords xmlns="http://schemas.openxmlformats.org/spreadsheetml/2006/main" xmlns:r="http://schemas.openxmlformats.org/officeDocument/2006/relationships" count="124">
  <r>
    <x v="0"/>
    <s v="Dalida"/>
    <x v="0"/>
    <s v="AENO - AREC"/>
    <x v="0"/>
    <s v="ja"/>
    <m/>
    <n v="41"/>
    <n v="12"/>
    <n v="61"/>
    <n v="141"/>
    <n v="192"/>
    <n v="111"/>
    <n v="172"/>
    <n v="103"/>
    <n v="171"/>
    <n v="101"/>
    <n v="11"/>
    <n v="132"/>
    <n v="33"/>
    <n v="73"/>
    <n v="122"/>
    <m/>
    <n v="0"/>
    <n v="0"/>
    <n v="0"/>
    <n v="0"/>
    <n v="0"/>
    <n v="0"/>
    <n v="0"/>
    <n v="0"/>
    <n v="0"/>
    <n v="0"/>
    <n v="0"/>
    <n v="0"/>
    <n v="0"/>
    <n v="15"/>
    <n v="0"/>
    <n v="15"/>
    <n v="15"/>
    <n v="0"/>
    <n v="0"/>
    <n v="15"/>
    <x v="0"/>
  </r>
  <r>
    <x v="1"/>
    <m/>
    <x v="1"/>
    <s v="MENC - FJZ"/>
    <x v="1"/>
    <s v="ja"/>
    <m/>
    <n v="11"/>
    <n v="12"/>
    <n v="71"/>
    <n v="103"/>
    <n v="1"/>
    <n v="14"/>
    <n v="111"/>
    <n v="21"/>
    <n v="171"/>
    <n v="2"/>
    <n v="184"/>
    <n v="23"/>
    <n v="31"/>
    <n v="73"/>
    <n v="33"/>
    <m/>
    <n v="0"/>
    <n v="0"/>
    <n v="0"/>
    <n v="0"/>
    <n v="0"/>
    <n v="0"/>
    <n v="0"/>
    <n v="0"/>
    <n v="0"/>
    <n v="0"/>
    <n v="0"/>
    <n v="0"/>
    <n v="0"/>
    <n v="15"/>
    <n v="0"/>
    <n v="15"/>
    <n v="15"/>
    <n v="0"/>
    <n v="0"/>
    <n v="15"/>
    <x v="1"/>
  </r>
  <r>
    <x v="2"/>
    <s v="Celine Frigidaire"/>
    <x v="2"/>
    <s v="RENA - REGIE"/>
    <x v="2"/>
    <s v="ja"/>
    <m/>
    <n v="73"/>
    <n v="3"/>
    <n v="11"/>
    <n v="22"/>
    <n v="33"/>
    <n v="51"/>
    <n v="61"/>
    <n v="65"/>
    <n v="12"/>
    <n v="81"/>
    <n v="84"/>
    <n v="101"/>
    <n v="122"/>
    <n v="131"/>
    <n v="191"/>
    <m/>
    <n v="30"/>
    <n v="0"/>
    <n v="0"/>
    <n v="20"/>
    <n v="0"/>
    <n v="0"/>
    <n v="0"/>
    <n v="0"/>
    <n v="0"/>
    <n v="10"/>
    <n v="0"/>
    <n v="0"/>
    <n v="0"/>
    <n v="0"/>
    <n v="0"/>
    <n v="60"/>
    <n v="60"/>
    <n v="0"/>
    <n v="0"/>
    <n v="60"/>
    <x v="2"/>
  </r>
  <r>
    <x v="3"/>
    <s v="Papierementos"/>
    <x v="0"/>
    <s v="RENA - REGIE"/>
    <x v="0"/>
    <s v="ja"/>
    <m/>
    <n v="11"/>
    <n v="1"/>
    <n v="3"/>
    <n v="12"/>
    <n v="17"/>
    <n v="21"/>
    <n v="22"/>
    <n v="41"/>
    <n v="65"/>
    <n v="73"/>
    <n v="111"/>
    <n v="122"/>
    <n v="141"/>
    <n v="146"/>
    <n v="183"/>
    <m/>
    <n v="0"/>
    <n v="0"/>
    <n v="0"/>
    <n v="0"/>
    <n v="0"/>
    <n v="0"/>
    <n v="20"/>
    <n v="0"/>
    <n v="0"/>
    <n v="15"/>
    <n v="0"/>
    <n v="0"/>
    <n v="0"/>
    <n v="0"/>
    <n v="35"/>
    <n v="70"/>
    <n v="70"/>
    <n v="0"/>
    <n v="0"/>
    <n v="70"/>
    <x v="3"/>
  </r>
  <r>
    <x v="4"/>
    <s v="VanLions"/>
    <x v="0"/>
    <s v="RENA - REGH"/>
    <x v="3"/>
    <s v="ja"/>
    <m/>
    <n v="103"/>
    <n v="2"/>
    <n v="41"/>
    <n v="184"/>
    <n v="14"/>
    <n v="111"/>
    <n v="73"/>
    <n v="92"/>
    <n v="62"/>
    <n v="81"/>
    <n v="12"/>
    <n v="18"/>
    <n v="91"/>
    <n v="113"/>
    <n v="164"/>
    <m/>
    <n v="0"/>
    <n v="0"/>
    <n v="0"/>
    <n v="0"/>
    <n v="0"/>
    <n v="0"/>
    <n v="15"/>
    <n v="0"/>
    <n v="0"/>
    <n v="10"/>
    <n v="0"/>
    <n v="0"/>
    <n v="0"/>
    <n v="0"/>
    <n v="25"/>
    <n v="50"/>
    <n v="50"/>
    <n v="0"/>
    <n v="0"/>
    <n v="50"/>
    <x v="4"/>
  </r>
  <r>
    <x v="5"/>
    <m/>
    <x v="0"/>
    <s v="iENH - IDATE"/>
    <x v="0"/>
    <s v="ja"/>
    <m/>
    <n v="21"/>
    <n v="184"/>
    <n v="2"/>
    <n v="11"/>
    <n v="14"/>
    <n v="22"/>
    <n v="51"/>
    <n v="71"/>
    <n v="59"/>
    <n v="73"/>
    <n v="81"/>
    <n v="33"/>
    <n v="61"/>
    <n v="121"/>
    <n v="131"/>
    <m/>
    <n v="0"/>
    <n v="0"/>
    <n v="0"/>
    <n v="0"/>
    <n v="0"/>
    <n v="20"/>
    <n v="0"/>
    <n v="0"/>
    <n v="0"/>
    <n v="15"/>
    <n v="10"/>
    <n v="0"/>
    <n v="0"/>
    <n v="0"/>
    <n v="0"/>
    <n v="45"/>
    <n v="45"/>
    <n v="0"/>
    <n v="0"/>
    <n v="45"/>
    <x v="5"/>
  </r>
  <r>
    <x v="6"/>
    <s v="Corano 62CT"/>
    <x v="0"/>
    <s v="MENC - PIM"/>
    <x v="4"/>
    <s v="ja"/>
    <m/>
    <n v="11"/>
    <n v="14"/>
    <n v="12"/>
    <n v="81"/>
    <n v="33"/>
    <n v="61"/>
    <n v="73"/>
    <n v="1"/>
    <n v="121"/>
    <n v="22"/>
    <n v="31"/>
    <n v="21"/>
    <n v="111"/>
    <n v="103"/>
    <n v="184"/>
    <m/>
    <n v="0"/>
    <n v="0"/>
    <n v="0"/>
    <n v="10"/>
    <n v="0"/>
    <n v="0"/>
    <n v="15"/>
    <n v="0"/>
    <n v="0"/>
    <n v="20"/>
    <n v="0"/>
    <n v="0"/>
    <n v="0"/>
    <n v="0"/>
    <n v="0"/>
    <n v="45"/>
    <n v="45"/>
    <n v="0"/>
    <n v="0"/>
    <n v="45"/>
    <x v="6"/>
  </r>
  <r>
    <x v="7"/>
    <s v="Henk"/>
    <x v="0"/>
    <s v="DCMR - REGENBOOG"/>
    <x v="0"/>
    <s v="ja"/>
    <m/>
    <n v="93"/>
    <n v="12"/>
    <n v="65"/>
    <n v="2"/>
    <n v="1"/>
    <n v="11"/>
    <n v="21"/>
    <n v="22"/>
    <n v="33"/>
    <n v="73"/>
    <n v="81"/>
    <n v="111"/>
    <n v="141"/>
    <n v="152"/>
    <n v="184"/>
    <m/>
    <n v="8"/>
    <n v="0"/>
    <n v="0"/>
    <n v="0"/>
    <n v="0"/>
    <n v="0"/>
    <n v="0"/>
    <n v="20"/>
    <n v="0"/>
    <n v="15"/>
    <n v="10"/>
    <n v="0"/>
    <n v="0"/>
    <n v="9"/>
    <n v="0"/>
    <n v="62"/>
    <n v="62"/>
    <n v="0"/>
    <n v="0"/>
    <n v="62"/>
    <x v="7"/>
  </r>
  <r>
    <x v="8"/>
    <s v="Diablito Mexicano"/>
    <x v="0"/>
    <s v="MENC - FJZ"/>
    <x v="5"/>
    <s v="ja"/>
    <m/>
    <n v="2"/>
    <n v="1"/>
    <n v="51"/>
    <n v="61"/>
    <n v="65"/>
    <n v="73"/>
    <n v="81"/>
    <n v="91"/>
    <n v="93"/>
    <n v="101"/>
    <n v="103"/>
    <n v="132"/>
    <n v="184"/>
    <n v="21"/>
    <n v="12"/>
    <m/>
    <n v="0"/>
    <n v="0"/>
    <n v="0"/>
    <n v="0"/>
    <n v="0"/>
    <n v="15"/>
    <n v="10"/>
    <n v="0"/>
    <n v="4"/>
    <n v="0"/>
    <n v="0"/>
    <n v="0"/>
    <n v="0"/>
    <n v="0"/>
    <n v="0"/>
    <n v="29"/>
    <n v="29"/>
    <n v="0"/>
    <n v="0"/>
    <n v="29"/>
    <x v="8"/>
  </r>
  <r>
    <x v="9"/>
    <s v="Quibus"/>
    <x v="0"/>
    <s v="MENC - FJZ"/>
    <x v="5"/>
    <s v="ja"/>
    <m/>
    <n v="12"/>
    <n v="4"/>
    <n v="36"/>
    <n v="26"/>
    <n v="191"/>
    <n v="14"/>
    <n v="62"/>
    <n v="93"/>
    <n v="165"/>
    <n v="16"/>
    <n v="113"/>
    <n v="28"/>
    <n v="41"/>
    <n v="75"/>
    <n v="22"/>
    <m/>
    <n v="0"/>
    <n v="0"/>
    <n v="0"/>
    <n v="0"/>
    <n v="0"/>
    <n v="0"/>
    <n v="0"/>
    <n v="4"/>
    <n v="0"/>
    <n v="0"/>
    <n v="0"/>
    <n v="0"/>
    <n v="0"/>
    <n v="0"/>
    <n v="20"/>
    <n v="24"/>
    <n v="24"/>
    <n v="0"/>
    <n v="0"/>
    <n v="24"/>
    <x v="9"/>
  </r>
  <r>
    <x v="10"/>
    <s v="KoenMK"/>
    <x v="0"/>
    <s v="DCMR - REGENBOOG"/>
    <x v="1"/>
    <s v="ja"/>
    <m/>
    <n v="11"/>
    <n v="12"/>
    <n v="14"/>
    <n v="18"/>
    <n v="1"/>
    <n v="2"/>
    <n v="8"/>
    <n v="21"/>
    <n v="22"/>
    <n v="73"/>
    <n v="111"/>
    <n v="162"/>
    <n v="171"/>
    <n v="191"/>
    <n v="41"/>
    <m/>
    <n v="0"/>
    <n v="0"/>
    <n v="0"/>
    <n v="0"/>
    <n v="0"/>
    <n v="0"/>
    <n v="0"/>
    <n v="0"/>
    <n v="20"/>
    <n v="15"/>
    <n v="0"/>
    <n v="0"/>
    <n v="0"/>
    <n v="0"/>
    <n v="0"/>
    <n v="35"/>
    <n v="35"/>
    <n v="0"/>
    <n v="0"/>
    <n v="35"/>
    <x v="10"/>
  </r>
  <r>
    <x v="11"/>
    <m/>
    <x v="0"/>
    <s v="DCMR - REGENBOOG"/>
    <x v="6"/>
    <s v="ja"/>
    <m/>
    <n v="11"/>
    <n v="1"/>
    <n v="12"/>
    <n v="14"/>
    <n v="21"/>
    <n v="31"/>
    <n v="33"/>
    <n v="51"/>
    <n v="61"/>
    <n v="71"/>
    <n v="73"/>
    <n v="103"/>
    <n v="111"/>
    <n v="2"/>
    <n v="184"/>
    <m/>
    <n v="0"/>
    <n v="0"/>
    <n v="0"/>
    <n v="0"/>
    <n v="0"/>
    <n v="0"/>
    <n v="0"/>
    <n v="0"/>
    <n v="0"/>
    <n v="0"/>
    <n v="15"/>
    <n v="0"/>
    <n v="0"/>
    <n v="0"/>
    <n v="0"/>
    <n v="15"/>
    <n v="15"/>
    <n v="0"/>
    <n v="0"/>
    <n v="15"/>
    <x v="11"/>
  </r>
  <r>
    <x v="12"/>
    <m/>
    <x v="0"/>
    <s v="IENH - HENR"/>
    <x v="7"/>
    <s v="ja"/>
    <m/>
    <n v="12"/>
    <n v="21"/>
    <n v="22"/>
    <n v="191"/>
    <n v="31"/>
    <n v="35"/>
    <n v="61"/>
    <n v="73"/>
    <n v="91"/>
    <n v="101"/>
    <n v="111"/>
    <n v="1"/>
    <n v="3"/>
    <n v="131"/>
    <n v="141"/>
    <m/>
    <n v="0"/>
    <n v="0"/>
    <n v="20"/>
    <n v="0"/>
    <n v="0"/>
    <n v="0"/>
    <n v="0"/>
    <n v="15"/>
    <n v="0"/>
    <n v="0"/>
    <n v="0"/>
    <n v="0"/>
    <n v="0"/>
    <n v="0"/>
    <n v="0"/>
    <n v="35"/>
    <n v="35"/>
    <n v="0"/>
    <n v="0"/>
    <n v="35"/>
    <x v="12"/>
  </r>
  <r>
    <x v="13"/>
    <m/>
    <x v="0"/>
    <s v="IENH - HENR"/>
    <x v="8"/>
    <s v="ja"/>
    <m/>
    <n v="11"/>
    <n v="12"/>
    <n v="1"/>
    <n v="192"/>
    <n v="161"/>
    <n v="41"/>
    <n v="31"/>
    <n v="51"/>
    <n v="154"/>
    <n v="62"/>
    <n v="73"/>
    <n v="91"/>
    <n v="111"/>
    <n v="134"/>
    <n v="142"/>
    <m/>
    <n v="0"/>
    <n v="0"/>
    <n v="0"/>
    <n v="0"/>
    <n v="0"/>
    <n v="0"/>
    <n v="0"/>
    <n v="0"/>
    <n v="0"/>
    <n v="0"/>
    <n v="15"/>
    <n v="0"/>
    <n v="0"/>
    <n v="0"/>
    <n v="0"/>
    <n v="15"/>
    <n v="15"/>
    <n v="0"/>
    <n v="0"/>
    <n v="15"/>
    <x v="13"/>
  </r>
  <r>
    <x v="14"/>
    <m/>
    <x v="0"/>
    <s v="Oud Medewerkers"/>
    <x v="4"/>
    <s v="ja"/>
    <m/>
    <n v="12"/>
    <n v="11"/>
    <n v="1"/>
    <n v="21"/>
    <n v="41"/>
    <n v="171"/>
    <n v="183"/>
    <n v="14"/>
    <n v="35"/>
    <n v="73"/>
    <n v="91"/>
    <n v="101"/>
    <n v="111"/>
    <n v="122"/>
    <n v="131"/>
    <m/>
    <n v="0"/>
    <n v="0"/>
    <n v="0"/>
    <n v="0"/>
    <n v="0"/>
    <n v="0"/>
    <n v="35"/>
    <n v="0"/>
    <n v="0"/>
    <n v="15"/>
    <n v="0"/>
    <n v="0"/>
    <n v="0"/>
    <n v="0"/>
    <n v="0"/>
    <n v="50"/>
    <n v="50"/>
    <n v="0"/>
    <n v="0"/>
    <n v="50"/>
    <x v="14"/>
  </r>
  <r>
    <x v="15"/>
    <m/>
    <x v="0"/>
    <s v="DCMR - REGENBOOG"/>
    <x v="8"/>
    <s v="ja"/>
    <m/>
    <n v="12"/>
    <n v="11"/>
    <n v="2"/>
    <n v="1"/>
    <n v="21"/>
    <n v="41"/>
    <n v="73"/>
    <n v="71"/>
    <n v="111"/>
    <n v="51"/>
    <n v="101"/>
    <n v="142"/>
    <n v="172"/>
    <n v="191"/>
    <n v="61"/>
    <m/>
    <n v="0"/>
    <n v="0"/>
    <n v="0"/>
    <n v="0"/>
    <n v="0"/>
    <n v="0"/>
    <n v="15"/>
    <n v="0"/>
    <n v="0"/>
    <n v="0"/>
    <n v="0"/>
    <n v="0"/>
    <n v="0"/>
    <n v="0"/>
    <n v="0"/>
    <n v="15"/>
    <n v="15"/>
    <n v="0"/>
    <n v="0"/>
    <n v="15"/>
    <x v="15"/>
  </r>
  <r>
    <x v="16"/>
    <s v="Murdock75"/>
    <x v="0"/>
    <s v="IENH - IREBA"/>
    <x v="6"/>
    <s v="ja"/>
    <m/>
    <n v="12"/>
    <n v="11"/>
    <n v="21"/>
    <n v="1"/>
    <n v="31"/>
    <n v="73"/>
    <n v="17"/>
    <n v="91"/>
    <n v="3"/>
    <n v="122"/>
    <n v="171"/>
    <n v="191"/>
    <n v="61"/>
    <n v="101"/>
    <n v="62"/>
    <m/>
    <n v="0"/>
    <n v="0"/>
    <n v="0"/>
    <n v="0"/>
    <n v="0"/>
    <n v="15"/>
    <n v="0"/>
    <n v="0"/>
    <n v="0"/>
    <n v="0"/>
    <n v="0"/>
    <n v="0"/>
    <n v="0"/>
    <n v="0"/>
    <n v="0"/>
    <n v="15"/>
    <n v="15"/>
    <n v="0"/>
    <n v="0"/>
    <n v="15"/>
    <x v="16"/>
  </r>
  <r>
    <x v="17"/>
    <m/>
    <x v="0"/>
    <s v="MENC - FJZ"/>
    <x v="7"/>
    <s v="ja"/>
    <m/>
    <n v="11"/>
    <n v="2"/>
    <n v="21"/>
    <n v="22"/>
    <n v="34"/>
    <n v="41"/>
    <n v="61"/>
    <n v="91"/>
    <n v="141"/>
    <n v="12"/>
    <n v="192"/>
    <n v="33"/>
    <n v="81"/>
    <n v="73"/>
    <n v="1"/>
    <m/>
    <n v="0"/>
    <n v="0"/>
    <n v="0"/>
    <n v="20"/>
    <n v="0"/>
    <n v="0"/>
    <n v="0"/>
    <n v="0"/>
    <n v="0"/>
    <n v="0"/>
    <n v="0"/>
    <n v="0"/>
    <n v="10"/>
    <n v="15"/>
    <n v="0"/>
    <n v="45"/>
    <n v="45"/>
    <n v="0"/>
    <n v="0"/>
    <n v="45"/>
    <x v="17"/>
  </r>
  <r>
    <x v="18"/>
    <m/>
    <x v="0"/>
    <s v="RENA - REGH"/>
    <x v="9"/>
    <s v="ja"/>
    <m/>
    <n v="12"/>
    <n v="81"/>
    <n v="73"/>
    <n v="33"/>
    <n v="82"/>
    <n v="101"/>
    <n v="96"/>
    <n v="21"/>
    <n v="185"/>
    <n v="61"/>
    <n v="171"/>
    <n v="112"/>
    <n v="103"/>
    <n v="191"/>
    <n v="18"/>
    <m/>
    <n v="0"/>
    <n v="10"/>
    <n v="15"/>
    <n v="0"/>
    <n v="0"/>
    <n v="0"/>
    <n v="0"/>
    <n v="0"/>
    <n v="0"/>
    <n v="0"/>
    <n v="0"/>
    <n v="0"/>
    <n v="0"/>
    <n v="0"/>
    <n v="0"/>
    <n v="25"/>
    <n v="25"/>
    <n v="0"/>
    <n v="0"/>
    <n v="25"/>
    <x v="18"/>
  </r>
  <r>
    <x v="19"/>
    <s v="Shark-girl from FIP"/>
    <x v="0"/>
    <s v="DCMR - REGENBOOG"/>
    <x v="5"/>
    <s v="ja"/>
    <m/>
    <n v="1"/>
    <n v="12"/>
    <n v="22"/>
    <n v="33"/>
    <n v="184"/>
    <n v="41"/>
    <n v="181"/>
    <n v="191"/>
    <n v="142"/>
    <n v="71"/>
    <n v="72"/>
    <n v="73"/>
    <n v="81"/>
    <n v="103"/>
    <n v="21"/>
    <m/>
    <n v="0"/>
    <n v="0"/>
    <n v="20"/>
    <n v="0"/>
    <n v="0"/>
    <n v="0"/>
    <n v="0"/>
    <n v="0"/>
    <n v="0"/>
    <n v="0"/>
    <n v="0"/>
    <n v="15"/>
    <n v="10"/>
    <n v="0"/>
    <n v="0"/>
    <n v="45"/>
    <n v="45"/>
    <n v="0"/>
    <n v="0"/>
    <n v="45"/>
    <x v="19"/>
  </r>
  <r>
    <x v="20"/>
    <s v="PinarelloPower"/>
    <x v="0"/>
    <s v="DCMR - REGENBOOG"/>
    <x v="4"/>
    <s v="ja"/>
    <m/>
    <n v="11"/>
    <n v="1"/>
    <n v="12"/>
    <n v="21"/>
    <n v="22"/>
    <n v="33"/>
    <n v="73"/>
    <n v="81"/>
    <n v="91"/>
    <n v="183"/>
    <n v="65"/>
    <n v="34"/>
    <n v="74"/>
    <n v="122"/>
    <n v="184"/>
    <m/>
    <n v="0"/>
    <n v="0"/>
    <n v="0"/>
    <n v="0"/>
    <n v="20"/>
    <n v="0"/>
    <n v="15"/>
    <n v="10"/>
    <n v="0"/>
    <n v="35"/>
    <n v="0"/>
    <n v="0"/>
    <n v="0"/>
    <n v="0"/>
    <n v="0"/>
    <n v="80"/>
    <n v="80"/>
    <n v="0"/>
    <n v="0"/>
    <n v="80"/>
    <x v="20"/>
  </r>
  <r>
    <x v="21"/>
    <m/>
    <x v="0"/>
    <s v="IENH - HENR"/>
    <x v="5"/>
    <s v="ja"/>
    <m/>
    <n v="11"/>
    <n v="21"/>
    <n v="1"/>
    <n v="2"/>
    <n v="31"/>
    <n v="41"/>
    <n v="184"/>
    <n v="111"/>
    <n v="51"/>
    <n v="142"/>
    <n v="12"/>
    <n v="73"/>
    <n v="33"/>
    <n v="131"/>
    <n v="22"/>
    <m/>
    <n v="0"/>
    <n v="0"/>
    <n v="0"/>
    <n v="0"/>
    <n v="0"/>
    <n v="0"/>
    <n v="0"/>
    <n v="0"/>
    <n v="0"/>
    <n v="0"/>
    <n v="0"/>
    <n v="15"/>
    <n v="0"/>
    <n v="0"/>
    <n v="20"/>
    <n v="35"/>
    <n v="35"/>
    <n v="0"/>
    <n v="0"/>
    <n v="35"/>
    <x v="21"/>
  </r>
  <r>
    <x v="22"/>
    <s v="Sjaspatat"/>
    <x v="0"/>
    <s v="RENA - REGH"/>
    <x v="8"/>
    <s v="ja"/>
    <m/>
    <n v="12"/>
    <n v="11"/>
    <n v="191"/>
    <n v="1"/>
    <n v="2"/>
    <n v="8"/>
    <n v="61"/>
    <n v="184"/>
    <n v="111"/>
    <n v="104"/>
    <n v="103"/>
    <n v="73"/>
    <n v="22"/>
    <n v="33"/>
    <n v="81"/>
    <m/>
    <n v="0"/>
    <n v="0"/>
    <n v="0"/>
    <n v="0"/>
    <n v="0"/>
    <n v="0"/>
    <n v="0"/>
    <n v="0"/>
    <n v="0"/>
    <n v="0"/>
    <n v="0"/>
    <n v="15"/>
    <n v="20"/>
    <n v="0"/>
    <n v="10"/>
    <n v="45"/>
    <n v="45"/>
    <n v="0"/>
    <n v="0"/>
    <n v="45"/>
    <x v="22"/>
  </r>
  <r>
    <x v="23"/>
    <s v="Mike "/>
    <x v="0"/>
    <s v="IENH - IHABO"/>
    <x v="1"/>
    <s v="ja"/>
    <m/>
    <n v="33"/>
    <n v="1"/>
    <n v="11"/>
    <n v="61"/>
    <n v="73"/>
    <n v="21"/>
    <n v="111"/>
    <n v="81"/>
    <n v="23"/>
    <n v="22"/>
    <n v="71"/>
    <n v="12"/>
    <n v="41"/>
    <n v="184"/>
    <n v="142"/>
    <m/>
    <n v="0"/>
    <n v="0"/>
    <n v="0"/>
    <n v="0"/>
    <n v="15"/>
    <n v="0"/>
    <n v="0"/>
    <n v="10"/>
    <n v="0"/>
    <n v="20"/>
    <n v="0"/>
    <n v="0"/>
    <n v="0"/>
    <n v="0"/>
    <n v="0"/>
    <n v="45"/>
    <n v="45"/>
    <n v="0"/>
    <n v="0"/>
    <n v="45"/>
    <x v="23"/>
  </r>
  <r>
    <x v="24"/>
    <m/>
    <x v="0"/>
    <s v="Oud Medewerkers"/>
    <x v="4"/>
    <s v="ja"/>
    <m/>
    <n v="11"/>
    <n v="1"/>
    <n v="21"/>
    <n v="12"/>
    <n v="192"/>
    <n v="31"/>
    <n v="33"/>
    <n v="14"/>
    <n v="73"/>
    <n v="22"/>
    <n v="61"/>
    <n v="131"/>
    <n v="42"/>
    <n v="81"/>
    <n v="62"/>
    <m/>
    <n v="0"/>
    <n v="0"/>
    <n v="0"/>
    <n v="0"/>
    <n v="0"/>
    <n v="0"/>
    <n v="0"/>
    <n v="0"/>
    <n v="15"/>
    <n v="20"/>
    <n v="0"/>
    <n v="0"/>
    <n v="0"/>
    <n v="10"/>
    <n v="0"/>
    <n v="45"/>
    <n v="45"/>
    <n v="0"/>
    <n v="0"/>
    <n v="45"/>
    <x v="24"/>
  </r>
  <r>
    <x v="25"/>
    <s v="échappée-bidon"/>
    <x v="0"/>
    <s v="RENA - REGH"/>
    <x v="3"/>
    <s v="ja"/>
    <m/>
    <n v="12"/>
    <n v="1"/>
    <n v="3"/>
    <n v="4"/>
    <n v="11"/>
    <n v="14"/>
    <n v="21"/>
    <n v="22"/>
    <n v="33"/>
    <n v="73"/>
    <n v="81"/>
    <n v="111"/>
    <n v="103"/>
    <n v="183"/>
    <n v="184"/>
    <m/>
    <n v="0"/>
    <n v="0"/>
    <n v="0"/>
    <n v="0"/>
    <n v="0"/>
    <n v="0"/>
    <n v="0"/>
    <n v="20"/>
    <n v="0"/>
    <n v="15"/>
    <n v="10"/>
    <n v="0"/>
    <n v="0"/>
    <n v="35"/>
    <n v="0"/>
    <n v="80"/>
    <n v="80"/>
    <n v="0"/>
    <n v="0"/>
    <n v="80"/>
    <x v="25"/>
  </r>
  <r>
    <x v="26"/>
    <m/>
    <x v="0"/>
    <s v="AENO - AREC"/>
    <x v="10"/>
    <s v="ja"/>
    <m/>
    <n v="11"/>
    <n v="1"/>
    <n v="12"/>
    <n v="2"/>
    <n v="14"/>
    <n v="21"/>
    <n v="103"/>
    <n v="62"/>
    <n v="31"/>
    <n v="73"/>
    <n v="71"/>
    <n v="101"/>
    <n v="33"/>
    <n v="81"/>
    <n v="91"/>
    <m/>
    <n v="0"/>
    <n v="0"/>
    <n v="0"/>
    <n v="0"/>
    <n v="0"/>
    <n v="0"/>
    <n v="0"/>
    <n v="0"/>
    <n v="0"/>
    <n v="15"/>
    <n v="0"/>
    <n v="0"/>
    <n v="0"/>
    <n v="10"/>
    <n v="0"/>
    <n v="25"/>
    <n v="25"/>
    <n v="0"/>
    <n v="0"/>
    <n v="25"/>
    <x v="26"/>
  </r>
  <r>
    <x v="27"/>
    <m/>
    <x v="0"/>
    <s v="IENH - IHABO"/>
    <x v="6"/>
    <s v="ja"/>
    <m/>
    <n v="1"/>
    <n v="21"/>
    <n v="73"/>
    <n v="33"/>
    <n v="11"/>
    <n v="51"/>
    <n v="61"/>
    <n v="65"/>
    <n v="81"/>
    <n v="84"/>
    <n v="92"/>
    <n v="103"/>
    <n v="121"/>
    <n v="132"/>
    <n v="183"/>
    <m/>
    <n v="0"/>
    <n v="0"/>
    <n v="15"/>
    <n v="0"/>
    <n v="0"/>
    <n v="0"/>
    <n v="0"/>
    <n v="0"/>
    <n v="10"/>
    <n v="0"/>
    <n v="0"/>
    <n v="0"/>
    <n v="0"/>
    <n v="0"/>
    <n v="35"/>
    <n v="60"/>
    <n v="60"/>
    <n v="0"/>
    <n v="0"/>
    <n v="60"/>
    <x v="27"/>
  </r>
  <r>
    <x v="28"/>
    <s v="Sandji"/>
    <x v="0"/>
    <s v="DCMR - REGENBOOG"/>
    <x v="11"/>
    <s v="ja"/>
    <m/>
    <n v="11"/>
    <n v="184"/>
    <n v="2"/>
    <n v="12"/>
    <n v="14"/>
    <n v="21"/>
    <n v="111"/>
    <n v="74"/>
    <n v="192"/>
    <n v="73"/>
    <n v="183"/>
    <n v="61"/>
    <n v="3"/>
    <n v="33"/>
    <n v="171"/>
    <m/>
    <n v="0"/>
    <n v="0"/>
    <n v="0"/>
    <n v="0"/>
    <n v="0"/>
    <n v="0"/>
    <n v="0"/>
    <n v="0"/>
    <n v="0"/>
    <n v="15"/>
    <n v="35"/>
    <n v="0"/>
    <n v="0"/>
    <n v="0"/>
    <n v="0"/>
    <n v="50"/>
    <n v="50"/>
    <n v="0"/>
    <n v="0"/>
    <n v="50"/>
    <x v="28"/>
  </r>
  <r>
    <x v="29"/>
    <m/>
    <x v="0"/>
    <s v="DCMR - REGENBOOG"/>
    <x v="4"/>
    <s v="ja"/>
    <m/>
    <n v="11"/>
    <n v="1"/>
    <n v="111"/>
    <n v="33"/>
    <n v="21"/>
    <n v="22"/>
    <n v="12"/>
    <n v="103"/>
    <n v="184"/>
    <n v="171"/>
    <n v="142"/>
    <n v="74"/>
    <n v="84"/>
    <n v="61"/>
    <n v="131"/>
    <m/>
    <n v="0"/>
    <n v="0"/>
    <n v="0"/>
    <n v="0"/>
    <n v="0"/>
    <n v="20"/>
    <n v="0"/>
    <n v="0"/>
    <n v="0"/>
    <n v="0"/>
    <n v="0"/>
    <n v="0"/>
    <n v="0"/>
    <n v="0"/>
    <n v="0"/>
    <n v="20"/>
    <n v="20"/>
    <n v="0"/>
    <n v="0"/>
    <n v="20"/>
    <x v="29"/>
  </r>
  <r>
    <x v="30"/>
    <s v="Wuyts &amp; De Cauwer"/>
    <x v="0"/>
    <s v="RENA - REGH"/>
    <x v="2"/>
    <s v="ja"/>
    <m/>
    <n v="11"/>
    <n v="14"/>
    <n v="21"/>
    <n v="22"/>
    <n v="184"/>
    <n v="183"/>
    <n v="111"/>
    <n v="151"/>
    <n v="71"/>
    <n v="73"/>
    <n v="51"/>
    <n v="12"/>
    <n v="152"/>
    <n v="41"/>
    <n v="62"/>
    <m/>
    <n v="0"/>
    <n v="0"/>
    <n v="0"/>
    <n v="20"/>
    <n v="0"/>
    <n v="35"/>
    <n v="0"/>
    <n v="0"/>
    <n v="0"/>
    <n v="15"/>
    <n v="0"/>
    <n v="0"/>
    <n v="9"/>
    <n v="0"/>
    <n v="0"/>
    <n v="79"/>
    <n v="79"/>
    <n v="0"/>
    <n v="0"/>
    <n v="79"/>
    <x v="30"/>
  </r>
  <r>
    <x v="31"/>
    <s v="Edje"/>
    <x v="0"/>
    <s v="MENC - PIM"/>
    <x v="1"/>
    <s v="ja"/>
    <m/>
    <n v="11"/>
    <n v="12"/>
    <n v="1"/>
    <n v="2"/>
    <n v="41"/>
    <n v="21"/>
    <n v="61"/>
    <n v="71"/>
    <n v="73"/>
    <n v="111"/>
    <n v="132"/>
    <n v="171"/>
    <n v="184"/>
    <n v="191"/>
    <n v="33"/>
    <m/>
    <n v="0"/>
    <n v="0"/>
    <n v="0"/>
    <n v="0"/>
    <n v="0"/>
    <n v="0"/>
    <n v="0"/>
    <n v="0"/>
    <n v="15"/>
    <n v="0"/>
    <n v="0"/>
    <n v="0"/>
    <n v="0"/>
    <n v="0"/>
    <n v="0"/>
    <n v="15"/>
    <n v="15"/>
    <n v="0"/>
    <n v="0"/>
    <n v="15"/>
    <x v="31"/>
  </r>
  <r>
    <x v="32"/>
    <s v="Kweenie"/>
    <x v="0"/>
    <s v="RENA - REGH"/>
    <x v="9"/>
    <s v="ja"/>
    <m/>
    <n v="1"/>
    <n v="21"/>
    <n v="11"/>
    <n v="14"/>
    <n v="33"/>
    <n v="164"/>
    <n v="8"/>
    <n v="104"/>
    <n v="61"/>
    <n v="12"/>
    <n v="171"/>
    <n v="62"/>
    <n v="111"/>
    <n v="184"/>
    <n v="71"/>
    <m/>
    <n v="0"/>
    <n v="0"/>
    <n v="0"/>
    <n v="0"/>
    <n v="0"/>
    <n v="25"/>
    <n v="0"/>
    <n v="0"/>
    <n v="0"/>
    <n v="0"/>
    <n v="0"/>
    <n v="0"/>
    <n v="0"/>
    <n v="0"/>
    <n v="0"/>
    <n v="25"/>
    <n v="25"/>
    <n v="0"/>
    <n v="0"/>
    <n v="25"/>
    <x v="32"/>
  </r>
  <r>
    <x v="33"/>
    <m/>
    <x v="3"/>
    <s v="MENC - FJZ"/>
    <x v="10"/>
    <s v="ja"/>
    <m/>
    <n v="12"/>
    <n v="73"/>
    <n v="16"/>
    <n v="11"/>
    <n v="22"/>
    <n v="1"/>
    <n v="184"/>
    <n v="21"/>
    <n v="41"/>
    <n v="8"/>
    <n v="31"/>
    <n v="111"/>
    <n v="191"/>
    <n v="81"/>
    <n v="171"/>
    <m/>
    <n v="0"/>
    <n v="15"/>
    <n v="0"/>
    <n v="0"/>
    <n v="20"/>
    <n v="0"/>
    <n v="0"/>
    <n v="0"/>
    <n v="0"/>
    <n v="0"/>
    <n v="0"/>
    <n v="0"/>
    <n v="0"/>
    <n v="10"/>
    <n v="0"/>
    <n v="45"/>
    <n v="45"/>
    <n v="0"/>
    <n v="0"/>
    <n v="45"/>
    <x v="33"/>
  </r>
  <r>
    <x v="34"/>
    <m/>
    <x v="0"/>
    <s v="MENC - FJZ"/>
    <x v="6"/>
    <s v="ja"/>
    <m/>
    <n v="1"/>
    <n v="73"/>
    <n v="2"/>
    <n v="11"/>
    <n v="22"/>
    <n v="12"/>
    <n v="184"/>
    <n v="21"/>
    <n v="41"/>
    <n v="8"/>
    <n v="81"/>
    <n v="111"/>
    <n v="103"/>
    <n v="142"/>
    <n v="61"/>
    <m/>
    <n v="0"/>
    <n v="15"/>
    <n v="0"/>
    <n v="0"/>
    <n v="20"/>
    <n v="0"/>
    <n v="0"/>
    <n v="0"/>
    <n v="0"/>
    <n v="0"/>
    <n v="10"/>
    <n v="0"/>
    <n v="0"/>
    <n v="0"/>
    <n v="0"/>
    <n v="45"/>
    <n v="45"/>
    <n v="0"/>
    <n v="0"/>
    <n v="45"/>
    <x v="34"/>
  </r>
  <r>
    <x v="35"/>
    <s v="de kanibaal"/>
    <x v="0"/>
    <s v="RENA - REGH"/>
    <x v="10"/>
    <s v="ja"/>
    <m/>
    <n v="1"/>
    <n v="11"/>
    <n v="111"/>
    <n v="191"/>
    <n v="12"/>
    <n v="21"/>
    <n v="51"/>
    <n v="61"/>
    <n v="22"/>
    <n v="41"/>
    <n v="73"/>
    <n v="141"/>
    <n v="33"/>
    <n v="122"/>
    <n v="91"/>
    <m/>
    <n v="0"/>
    <n v="0"/>
    <n v="0"/>
    <n v="0"/>
    <n v="0"/>
    <n v="0"/>
    <n v="0"/>
    <n v="0"/>
    <n v="20"/>
    <n v="0"/>
    <n v="15"/>
    <n v="0"/>
    <n v="0"/>
    <n v="0"/>
    <n v="0"/>
    <n v="35"/>
    <n v="35"/>
    <n v="0"/>
    <n v="0"/>
    <n v="35"/>
    <x v="35"/>
  </r>
  <r>
    <x v="36"/>
    <s v="El Jardinero"/>
    <x v="0"/>
    <s v="DCMR - REGENBOOG"/>
    <x v="6"/>
    <s v="ja"/>
    <m/>
    <n v="73"/>
    <n v="22"/>
    <n v="14"/>
    <n v="33"/>
    <n v="152"/>
    <n v="65"/>
    <n v="81"/>
    <n v="203"/>
    <n v="21"/>
    <n v="11"/>
    <n v="164"/>
    <n v="137"/>
    <n v="93"/>
    <n v="183"/>
    <n v="174"/>
    <m/>
    <n v="30"/>
    <n v="20"/>
    <n v="0"/>
    <n v="0"/>
    <n v="9"/>
    <n v="0"/>
    <n v="10"/>
    <n v="8"/>
    <n v="0"/>
    <n v="0"/>
    <n v="25"/>
    <n v="2"/>
    <n v="4"/>
    <n v="35"/>
    <n v="6"/>
    <n v="149"/>
    <n v="149"/>
    <n v="0"/>
    <n v="0"/>
    <n v="149"/>
    <x v="36"/>
  </r>
  <r>
    <x v="37"/>
    <s v="QUINNtana"/>
    <x v="4"/>
    <s v="MENC - FJZ"/>
    <x v="12"/>
    <s v="ja"/>
    <m/>
    <n v="11"/>
    <n v="1"/>
    <n v="8"/>
    <n v="12"/>
    <n v="14"/>
    <n v="21"/>
    <n v="33"/>
    <n v="51"/>
    <n v="184"/>
    <n v="191"/>
    <n v="71"/>
    <n v="81"/>
    <n v="91"/>
    <n v="93"/>
    <n v="73"/>
    <m/>
    <n v="0"/>
    <n v="0"/>
    <n v="0"/>
    <n v="0"/>
    <n v="0"/>
    <n v="0"/>
    <n v="0"/>
    <n v="0"/>
    <n v="0"/>
    <n v="0"/>
    <n v="0"/>
    <n v="10"/>
    <n v="0"/>
    <n v="4"/>
    <n v="15"/>
    <n v="29"/>
    <n v="29"/>
    <n v="0"/>
    <n v="0"/>
    <n v="29"/>
    <x v="37"/>
  </r>
  <r>
    <x v="38"/>
    <s v="Le Patron de Peleton"/>
    <x v="0"/>
    <s v="MENC - FJZ"/>
    <x v="7"/>
    <s v="ja"/>
    <m/>
    <n v="1"/>
    <n v="2"/>
    <n v="8"/>
    <n v="12"/>
    <n v="14"/>
    <n v="111"/>
    <n v="184"/>
    <n v="21"/>
    <n v="33"/>
    <n v="71"/>
    <n v="101"/>
    <n v="22"/>
    <n v="81"/>
    <n v="11"/>
    <n v="93"/>
    <m/>
    <n v="0"/>
    <n v="0"/>
    <n v="0"/>
    <n v="0"/>
    <n v="0"/>
    <n v="0"/>
    <n v="0"/>
    <n v="0"/>
    <n v="0"/>
    <n v="0"/>
    <n v="0"/>
    <n v="20"/>
    <n v="10"/>
    <n v="0"/>
    <n v="4"/>
    <n v="34"/>
    <n v="34"/>
    <n v="0"/>
    <n v="0"/>
    <n v="34"/>
    <x v="38"/>
  </r>
  <r>
    <x v="39"/>
    <s v="Morechurch"/>
    <x v="0"/>
    <s v="RENA - REGH"/>
    <x v="12"/>
    <s v="ja"/>
    <m/>
    <n v="1"/>
    <n v="21"/>
    <n v="12"/>
    <n v="191"/>
    <n v="184"/>
    <n v="22"/>
    <n v="142"/>
    <n v="73"/>
    <n v="2"/>
    <n v="33"/>
    <n v="81"/>
    <n v="71"/>
    <n v="72"/>
    <n v="101"/>
    <n v="103"/>
    <m/>
    <n v="0"/>
    <n v="0"/>
    <n v="0"/>
    <n v="0"/>
    <n v="0"/>
    <n v="20"/>
    <n v="0"/>
    <n v="15"/>
    <n v="0"/>
    <n v="0"/>
    <n v="10"/>
    <n v="0"/>
    <n v="0"/>
    <n v="0"/>
    <n v="0"/>
    <n v="45"/>
    <n v="45"/>
    <n v="0"/>
    <n v="0"/>
    <n v="45"/>
    <x v="39"/>
  </r>
  <r>
    <x v="40"/>
    <s v="O&amp;E Morechurch"/>
    <x v="5"/>
    <s v="RENA - REGH"/>
    <x v="5"/>
    <s v="ja"/>
    <m/>
    <n v="184"/>
    <n v="21"/>
    <n v="12"/>
    <n v="191"/>
    <n v="1"/>
    <n v="22"/>
    <n v="142"/>
    <n v="73"/>
    <n v="2"/>
    <n v="33"/>
    <n v="81"/>
    <n v="71"/>
    <n v="111"/>
    <n v="101"/>
    <n v="103"/>
    <m/>
    <n v="0"/>
    <n v="0"/>
    <n v="0"/>
    <n v="0"/>
    <n v="0"/>
    <n v="20"/>
    <n v="0"/>
    <n v="15"/>
    <n v="0"/>
    <n v="0"/>
    <n v="10"/>
    <n v="0"/>
    <n v="0"/>
    <n v="0"/>
    <n v="0"/>
    <n v="45"/>
    <n v="45"/>
    <n v="0"/>
    <n v="0"/>
    <n v="45"/>
    <x v="40"/>
  </r>
  <r>
    <x v="41"/>
    <s v="d'r op en d'r over"/>
    <x v="0"/>
    <s v="RENA - REGH"/>
    <x v="11"/>
    <s v="ja"/>
    <m/>
    <n v="1"/>
    <n v="11"/>
    <n v="12"/>
    <n v="14"/>
    <n v="21"/>
    <n v="22"/>
    <n v="31"/>
    <n v="33"/>
    <n v="41"/>
    <n v="61"/>
    <n v="71"/>
    <n v="73"/>
    <n v="81"/>
    <n v="111"/>
    <n v="191"/>
    <m/>
    <n v="0"/>
    <n v="0"/>
    <n v="0"/>
    <n v="0"/>
    <n v="0"/>
    <n v="20"/>
    <n v="0"/>
    <n v="0"/>
    <n v="0"/>
    <n v="0"/>
    <n v="0"/>
    <n v="15"/>
    <n v="10"/>
    <n v="0"/>
    <n v="0"/>
    <n v="45"/>
    <n v="45"/>
    <n v="0"/>
    <n v="0"/>
    <n v="45"/>
    <x v="41"/>
  </r>
  <r>
    <x v="42"/>
    <s v="Ben"/>
    <x v="6"/>
    <s v="RENA - REGH"/>
    <x v="5"/>
    <s v="ja"/>
    <m/>
    <n v="1"/>
    <n v="8"/>
    <n v="11"/>
    <n v="12"/>
    <n v="14"/>
    <n v="33"/>
    <n v="43"/>
    <n v="51"/>
    <n v="72"/>
    <n v="101"/>
    <n v="111"/>
    <n v="131"/>
    <n v="141"/>
    <n v="171"/>
    <n v="172"/>
    <m/>
    <n v="0"/>
    <n v="0"/>
    <n v="0"/>
    <n v="0"/>
    <n v="0"/>
    <n v="0"/>
    <n v="5"/>
    <n v="0"/>
    <n v="0"/>
    <n v="0"/>
    <n v="0"/>
    <n v="0"/>
    <n v="0"/>
    <n v="0"/>
    <n v="0"/>
    <n v="5"/>
    <n v="5"/>
    <n v="0"/>
    <n v="0"/>
    <n v="5"/>
    <x v="42"/>
  </r>
  <r>
    <x v="43"/>
    <m/>
    <x v="0"/>
    <s v="IENH - IHABO"/>
    <x v="9"/>
    <s v="ja"/>
    <m/>
    <n v="11"/>
    <n v="71"/>
    <n v="181"/>
    <n v="12"/>
    <n v="1"/>
    <n v="91"/>
    <n v="73"/>
    <n v="22"/>
    <n v="111"/>
    <n v="182"/>
    <n v="81"/>
    <n v="164"/>
    <n v="33"/>
    <n v="184"/>
    <n v="101"/>
    <m/>
    <n v="0"/>
    <n v="0"/>
    <n v="0"/>
    <n v="0"/>
    <n v="0"/>
    <n v="0"/>
    <n v="15"/>
    <n v="20"/>
    <n v="0"/>
    <n v="0"/>
    <n v="10"/>
    <n v="25"/>
    <n v="0"/>
    <n v="0"/>
    <n v="0"/>
    <n v="70"/>
    <n v="70"/>
    <n v="0"/>
    <n v="0"/>
    <n v="70"/>
    <x v="43"/>
  </r>
  <r>
    <x v="44"/>
    <s v="Frank Dumoulin"/>
    <x v="0"/>
    <s v="RENA - REGIN"/>
    <x v="3"/>
    <s v="ja"/>
    <m/>
    <n v="1"/>
    <n v="8"/>
    <n v="103"/>
    <n v="11"/>
    <n v="12"/>
    <n v="14"/>
    <n v="21"/>
    <n v="22"/>
    <n v="33"/>
    <n v="65"/>
    <n v="73"/>
    <n v="111"/>
    <n v="152"/>
    <n v="184"/>
    <n v="51"/>
    <m/>
    <n v="0"/>
    <n v="0"/>
    <n v="0"/>
    <n v="0"/>
    <n v="0"/>
    <n v="0"/>
    <n v="0"/>
    <n v="20"/>
    <n v="0"/>
    <n v="0"/>
    <n v="15"/>
    <n v="0"/>
    <n v="9"/>
    <n v="0"/>
    <n v="0"/>
    <n v="44"/>
    <n v="44"/>
    <n v="0"/>
    <n v="0"/>
    <n v="44"/>
    <x v="44"/>
  </r>
  <r>
    <x v="45"/>
    <m/>
    <x v="0"/>
    <s v="RENA - REGIN"/>
    <x v="8"/>
    <s v="ja"/>
    <m/>
    <n v="73"/>
    <n v="12"/>
    <n v="1"/>
    <n v="131"/>
    <n v="103"/>
    <n v="22"/>
    <n v="11"/>
    <n v="14"/>
    <n v="21"/>
    <n v="31"/>
    <n v="41"/>
    <n v="111"/>
    <n v="184"/>
    <n v="71"/>
    <n v="51"/>
    <m/>
    <n v="30"/>
    <n v="0"/>
    <n v="0"/>
    <n v="0"/>
    <n v="0"/>
    <n v="20"/>
    <n v="0"/>
    <n v="0"/>
    <n v="0"/>
    <n v="0"/>
    <n v="0"/>
    <n v="0"/>
    <n v="0"/>
    <n v="0"/>
    <n v="0"/>
    <n v="50"/>
    <n v="50"/>
    <n v="0"/>
    <n v="0"/>
    <n v="50"/>
    <x v="45"/>
  </r>
  <r>
    <x v="46"/>
    <m/>
    <x v="0"/>
    <s v="Oud Medewerkers"/>
    <x v="10"/>
    <s v="ja"/>
    <m/>
    <n v="1"/>
    <n v="21"/>
    <n v="73"/>
    <n v="16"/>
    <n v="33"/>
    <n v="12"/>
    <n v="17"/>
    <n v="61"/>
    <n v="71"/>
    <n v="93"/>
    <n v="191"/>
    <n v="120"/>
    <n v="131"/>
    <n v="101"/>
    <n v="122"/>
    <m/>
    <n v="0"/>
    <n v="0"/>
    <n v="15"/>
    <n v="0"/>
    <n v="0"/>
    <n v="0"/>
    <n v="0"/>
    <n v="0"/>
    <n v="0"/>
    <n v="4"/>
    <n v="0"/>
    <n v="0"/>
    <n v="0"/>
    <n v="0"/>
    <n v="0"/>
    <n v="19"/>
    <n v="19"/>
    <n v="0"/>
    <n v="0"/>
    <n v="19"/>
    <x v="46"/>
  </r>
  <r>
    <x v="47"/>
    <m/>
    <x v="0"/>
    <s v="RENA - REGH"/>
    <x v="11"/>
    <s v="ja"/>
    <m/>
    <n v="11"/>
    <n v="1"/>
    <n v="2"/>
    <n v="8"/>
    <n v="12"/>
    <n v="21"/>
    <n v="22"/>
    <n v="73"/>
    <n v="74"/>
    <n v="81"/>
    <n v="111"/>
    <n v="131"/>
    <n v="184"/>
    <n v="203"/>
    <n v="33"/>
    <m/>
    <n v="0"/>
    <n v="0"/>
    <n v="0"/>
    <n v="0"/>
    <n v="0"/>
    <n v="0"/>
    <n v="20"/>
    <n v="15"/>
    <n v="0"/>
    <n v="10"/>
    <n v="0"/>
    <n v="0"/>
    <n v="0"/>
    <n v="8"/>
    <n v="0"/>
    <n v="53"/>
    <n v="53"/>
    <n v="0"/>
    <n v="0"/>
    <n v="53"/>
    <x v="47"/>
  </r>
  <r>
    <x v="48"/>
    <m/>
    <x v="7"/>
    <s v="RENA - REGH"/>
    <x v="11"/>
    <s v="ja"/>
    <m/>
    <n v="2"/>
    <n v="11"/>
    <n v="1"/>
    <n v="8"/>
    <n v="12"/>
    <n v="21"/>
    <n v="22"/>
    <n v="73"/>
    <n v="81"/>
    <n v="111"/>
    <n v="131"/>
    <n v="184"/>
    <n v="203"/>
    <n v="33"/>
    <n v="14"/>
    <m/>
    <n v="0"/>
    <n v="0"/>
    <n v="0"/>
    <n v="0"/>
    <n v="0"/>
    <n v="0"/>
    <n v="20"/>
    <n v="15"/>
    <n v="10"/>
    <n v="0"/>
    <n v="0"/>
    <n v="0"/>
    <n v="8"/>
    <n v="0"/>
    <n v="0"/>
    <n v="53"/>
    <n v="53"/>
    <n v="0"/>
    <n v="0"/>
    <n v="53"/>
    <x v="48"/>
  </r>
  <r>
    <x v="49"/>
    <s v="Peetje"/>
    <x v="0"/>
    <s v="RENA - REGH"/>
    <x v="10"/>
    <s v="ja"/>
    <m/>
    <n v="1"/>
    <n v="3"/>
    <n v="11"/>
    <n v="12"/>
    <n v="21"/>
    <n v="22"/>
    <n v="24"/>
    <n v="33"/>
    <n v="52"/>
    <n v="63"/>
    <n v="73"/>
    <n v="93"/>
    <n v="111"/>
    <n v="172"/>
    <n v="184"/>
    <m/>
    <n v="0"/>
    <n v="0"/>
    <n v="0"/>
    <n v="0"/>
    <n v="0"/>
    <n v="20"/>
    <n v="0"/>
    <n v="0"/>
    <n v="0"/>
    <n v="0"/>
    <n v="15"/>
    <n v="4"/>
    <n v="0"/>
    <n v="0"/>
    <n v="0"/>
    <n v="39"/>
    <n v="39"/>
    <n v="0"/>
    <n v="0"/>
    <n v="39"/>
    <x v="49"/>
  </r>
  <r>
    <x v="50"/>
    <m/>
    <x v="0"/>
    <s v="RENA - REGIE"/>
    <x v="9"/>
    <s v="ja"/>
    <m/>
    <n v="12"/>
    <n v="1"/>
    <n v="2"/>
    <n v="71"/>
    <n v="101"/>
    <n v="41"/>
    <n v="84"/>
    <n v="171"/>
    <n v="172"/>
    <n v="191"/>
    <n v="201"/>
    <n v="131"/>
    <n v="21"/>
    <n v="11"/>
    <n v="31"/>
    <m/>
    <n v="0"/>
    <n v="0"/>
    <n v="0"/>
    <n v="0"/>
    <n v="0"/>
    <n v="0"/>
    <n v="0"/>
    <n v="0"/>
    <n v="0"/>
    <n v="0"/>
    <n v="0"/>
    <n v="0"/>
    <n v="0"/>
    <n v="0"/>
    <n v="0"/>
    <n v="0"/>
    <n v="0"/>
    <n v="0"/>
    <n v="0"/>
    <n v="0"/>
    <x v="50"/>
  </r>
  <r>
    <x v="51"/>
    <m/>
    <x v="0"/>
    <s v="DCMR - REGENBOOG"/>
    <x v="12"/>
    <s v="ja"/>
    <m/>
    <n v="12"/>
    <n v="21"/>
    <n v="33"/>
    <n v="73"/>
    <n v="122"/>
    <n v="121"/>
    <n v="191"/>
    <n v="171"/>
    <n v="103"/>
    <n v="91"/>
    <n v="62"/>
    <n v="1"/>
    <n v="41"/>
    <n v="93"/>
    <n v="51"/>
    <m/>
    <n v="0"/>
    <n v="0"/>
    <n v="0"/>
    <n v="15"/>
    <n v="0"/>
    <n v="0"/>
    <n v="0"/>
    <n v="0"/>
    <n v="0"/>
    <n v="0"/>
    <n v="0"/>
    <n v="0"/>
    <n v="0"/>
    <n v="4"/>
    <n v="0"/>
    <n v="19"/>
    <n v="19"/>
    <n v="0"/>
    <n v="0"/>
    <n v="19"/>
    <x v="51"/>
  </r>
  <r>
    <x v="52"/>
    <m/>
    <x v="0"/>
    <s v="IENH - IHABO"/>
    <x v="1"/>
    <m/>
    <m/>
    <n v="81"/>
    <n v="104"/>
    <n v="142"/>
    <n v="21"/>
    <n v="12"/>
    <n v="1"/>
    <n v="33"/>
    <n v="11"/>
    <n v="61"/>
    <n v="101"/>
    <n v="184"/>
    <n v="22"/>
    <n v="73"/>
    <n v="111"/>
    <n v="54"/>
    <m/>
    <n v="20"/>
    <n v="0"/>
    <n v="0"/>
    <n v="0"/>
    <n v="0"/>
    <n v="0"/>
    <n v="0"/>
    <n v="0"/>
    <n v="0"/>
    <n v="0"/>
    <n v="0"/>
    <n v="20"/>
    <n v="15"/>
    <n v="0"/>
    <n v="0"/>
    <n v="55"/>
    <n v="55"/>
    <n v="0"/>
    <n v="0"/>
    <n v="55"/>
    <x v="52"/>
  </r>
  <r>
    <x v="53"/>
    <m/>
    <x v="0"/>
    <s v="Oud Medewerkers"/>
    <x v="3"/>
    <s v="ja"/>
    <m/>
    <n v="12"/>
    <n v="11"/>
    <n v="1"/>
    <n v="21"/>
    <n v="73"/>
    <n v="51"/>
    <n v="101"/>
    <n v="111"/>
    <n v="131"/>
    <n v="171"/>
    <n v="172"/>
    <n v="181"/>
    <n v="191"/>
    <n v="151"/>
    <n v="152"/>
    <m/>
    <n v="0"/>
    <n v="0"/>
    <n v="0"/>
    <n v="0"/>
    <n v="15"/>
    <n v="0"/>
    <n v="0"/>
    <n v="0"/>
    <n v="0"/>
    <n v="0"/>
    <n v="0"/>
    <n v="0"/>
    <n v="0"/>
    <n v="0"/>
    <n v="9"/>
    <n v="24"/>
    <n v="24"/>
    <n v="0"/>
    <n v="0"/>
    <n v="24"/>
    <x v="53"/>
  </r>
  <r>
    <x v="54"/>
    <s v="Koekje"/>
    <x v="0"/>
    <s v="iENH - IDATE"/>
    <x v="7"/>
    <s v="ja"/>
    <m/>
    <n v="1"/>
    <n v="103"/>
    <n v="2"/>
    <n v="12"/>
    <n v="22"/>
    <n v="73"/>
    <n v="111"/>
    <n v="131"/>
    <n v="184"/>
    <n v="33"/>
    <n v="71"/>
    <n v="21"/>
    <n v="81"/>
    <n v="191"/>
    <n v="142"/>
    <m/>
    <n v="0"/>
    <n v="0"/>
    <n v="0"/>
    <n v="0"/>
    <n v="20"/>
    <n v="15"/>
    <n v="0"/>
    <n v="0"/>
    <n v="0"/>
    <n v="0"/>
    <n v="0"/>
    <n v="0"/>
    <n v="10"/>
    <n v="0"/>
    <n v="0"/>
    <n v="45"/>
    <n v="45"/>
    <n v="0"/>
    <n v="0"/>
    <n v="45"/>
    <x v="54"/>
  </r>
  <r>
    <x v="55"/>
    <m/>
    <x v="0"/>
    <s v="RENA - REGH"/>
    <x v="10"/>
    <s v="ja"/>
    <m/>
    <n v="11"/>
    <n v="1"/>
    <n v="12"/>
    <n v="184"/>
    <n v="21"/>
    <n v="73"/>
    <n v="22"/>
    <n v="33"/>
    <n v="81"/>
    <n v="65"/>
    <n v="8"/>
    <n v="14"/>
    <n v="51"/>
    <n v="111"/>
    <n v="2"/>
    <m/>
    <n v="0"/>
    <n v="0"/>
    <n v="0"/>
    <n v="0"/>
    <n v="0"/>
    <n v="15"/>
    <n v="20"/>
    <n v="0"/>
    <n v="10"/>
    <n v="0"/>
    <n v="0"/>
    <n v="0"/>
    <n v="0"/>
    <n v="0"/>
    <n v="0"/>
    <n v="45"/>
    <n v="45"/>
    <n v="0"/>
    <n v="0"/>
    <n v="45"/>
    <x v="55"/>
  </r>
  <r>
    <x v="56"/>
    <s v="De Renner"/>
    <x v="0"/>
    <s v="MENC - PIM"/>
    <x v="1"/>
    <s v="ja"/>
    <m/>
    <n v="1"/>
    <n v="12"/>
    <n v="11"/>
    <n v="21"/>
    <n v="22"/>
    <n v="33"/>
    <n v="41"/>
    <n v="51"/>
    <n v="61"/>
    <n v="73"/>
    <n v="81"/>
    <n v="103"/>
    <n v="104"/>
    <n v="184"/>
    <n v="141"/>
    <m/>
    <n v="0"/>
    <n v="0"/>
    <n v="0"/>
    <n v="0"/>
    <n v="20"/>
    <n v="0"/>
    <n v="0"/>
    <n v="0"/>
    <n v="0"/>
    <n v="15"/>
    <n v="10"/>
    <n v="0"/>
    <n v="0"/>
    <n v="0"/>
    <n v="0"/>
    <n v="45"/>
    <n v="45"/>
    <n v="0"/>
    <n v="0"/>
    <n v="45"/>
    <x v="56"/>
  </r>
  <r>
    <x v="57"/>
    <s v="Hup NAC"/>
    <x v="8"/>
    <s v="RENA - REGIE"/>
    <x v="8"/>
    <s v="ja"/>
    <m/>
    <n v="14"/>
    <n v="12"/>
    <n v="11"/>
    <n v="1"/>
    <n v="2"/>
    <n v="183"/>
    <n v="21"/>
    <n v="111"/>
    <n v="93"/>
    <n v="81"/>
    <n v="152"/>
    <n v="73"/>
    <n v="22"/>
    <n v="33"/>
    <n v="164"/>
    <m/>
    <n v="0"/>
    <n v="0"/>
    <n v="0"/>
    <n v="0"/>
    <n v="0"/>
    <n v="35"/>
    <n v="0"/>
    <n v="0"/>
    <n v="4"/>
    <n v="10"/>
    <n v="9"/>
    <n v="15"/>
    <n v="20"/>
    <n v="0"/>
    <n v="25"/>
    <n v="118"/>
    <n v="118"/>
    <n v="0"/>
    <n v="0"/>
    <n v="118"/>
    <x v="57"/>
  </r>
  <r>
    <x v="58"/>
    <s v="Kroola"/>
    <x v="9"/>
    <s v="RENA - REGIE"/>
    <x v="2"/>
    <s v="ja"/>
    <m/>
    <n v="11"/>
    <n v="12"/>
    <n v="74"/>
    <n v="103"/>
    <n v="192"/>
    <n v="21"/>
    <n v="1"/>
    <n v="71"/>
    <n v="33"/>
    <n v="53"/>
    <n v="112"/>
    <n v="65"/>
    <n v="181"/>
    <n v="35"/>
    <n v="171"/>
    <m/>
    <n v="0"/>
    <n v="0"/>
    <n v="0"/>
    <n v="0"/>
    <n v="0"/>
    <n v="0"/>
    <n v="0"/>
    <n v="0"/>
    <n v="0"/>
    <n v="0"/>
    <n v="0"/>
    <n v="0"/>
    <n v="0"/>
    <n v="0"/>
    <n v="0"/>
    <n v="0"/>
    <n v="0"/>
    <n v="0"/>
    <n v="0"/>
    <n v="0"/>
    <x v="58"/>
  </r>
  <r>
    <x v="59"/>
    <s v="JZHL"/>
    <x v="0"/>
    <s v="RENA - REGIE"/>
    <x v="1"/>
    <s v="ja"/>
    <m/>
    <n v="11"/>
    <n v="12"/>
    <n v="14"/>
    <n v="1"/>
    <n v="2"/>
    <n v="8"/>
    <n v="21"/>
    <n v="22"/>
    <n v="33"/>
    <n v="41"/>
    <n v="111"/>
    <n v="131"/>
    <n v="184"/>
    <n v="191"/>
    <n v="62"/>
    <m/>
    <n v="0"/>
    <n v="0"/>
    <n v="0"/>
    <n v="0"/>
    <n v="0"/>
    <n v="0"/>
    <n v="0"/>
    <n v="20"/>
    <n v="0"/>
    <n v="0"/>
    <n v="0"/>
    <n v="0"/>
    <n v="0"/>
    <n v="0"/>
    <n v="0"/>
    <n v="20"/>
    <n v="20"/>
    <n v="0"/>
    <n v="0"/>
    <n v="20"/>
    <x v="59"/>
  </r>
  <r>
    <x v="60"/>
    <s v="Marcelino Brochet"/>
    <x v="0"/>
    <s v="DCMR - REGENBOOG"/>
    <x v="6"/>
    <s v="ja"/>
    <m/>
    <n v="11"/>
    <n v="1"/>
    <n v="2"/>
    <n v="12"/>
    <n v="21"/>
    <n v="22"/>
    <n v="31"/>
    <n v="41"/>
    <n v="51"/>
    <n v="73"/>
    <n v="81"/>
    <n v="111"/>
    <n v="171"/>
    <n v="184"/>
    <n v="191"/>
    <m/>
    <n v="0"/>
    <n v="0"/>
    <n v="0"/>
    <n v="0"/>
    <n v="0"/>
    <n v="20"/>
    <n v="0"/>
    <n v="0"/>
    <n v="0"/>
    <n v="15"/>
    <n v="10"/>
    <n v="0"/>
    <n v="0"/>
    <n v="0"/>
    <n v="0"/>
    <n v="45"/>
    <n v="45"/>
    <n v="0"/>
    <n v="0"/>
    <n v="45"/>
    <x v="60"/>
  </r>
  <r>
    <x v="61"/>
    <m/>
    <x v="0"/>
    <s v="MENC - PIM"/>
    <x v="8"/>
    <s v="ja"/>
    <m/>
    <n v="181"/>
    <n v="53"/>
    <n v="1"/>
    <n v="12"/>
    <n v="65"/>
    <n v="23"/>
    <n v="142"/>
    <n v="74"/>
    <n v="137"/>
    <n v="92"/>
    <n v="21"/>
    <n v="117"/>
    <n v="132"/>
    <n v="5"/>
    <n v="103"/>
    <m/>
    <n v="0"/>
    <n v="0"/>
    <n v="0"/>
    <n v="0"/>
    <n v="0"/>
    <n v="0"/>
    <n v="0"/>
    <n v="0"/>
    <n v="2"/>
    <n v="0"/>
    <n v="0"/>
    <n v="0"/>
    <n v="0"/>
    <n v="0"/>
    <n v="0"/>
    <n v="2"/>
    <n v="2"/>
    <n v="0"/>
    <n v="0"/>
    <n v="2"/>
    <x v="61"/>
  </r>
  <r>
    <x v="62"/>
    <s v="Turbo Tom in het geel"/>
    <x v="0"/>
    <s v="RENA - REGIN"/>
    <x v="3"/>
    <m/>
    <m/>
    <n v="11"/>
    <n v="22"/>
    <n v="33"/>
    <n v="111"/>
    <n v="71"/>
    <n v="12"/>
    <n v="184"/>
    <n v="191"/>
    <n v="73"/>
    <n v="21"/>
    <n v="65"/>
    <n v="1"/>
    <n v="152"/>
    <n v="14"/>
    <n v="174"/>
    <m/>
    <n v="0"/>
    <n v="20"/>
    <n v="0"/>
    <n v="0"/>
    <n v="0"/>
    <n v="0"/>
    <n v="0"/>
    <n v="0"/>
    <n v="15"/>
    <n v="0"/>
    <n v="0"/>
    <n v="0"/>
    <n v="9"/>
    <n v="0"/>
    <n v="6"/>
    <n v="50"/>
    <n v="50"/>
    <n v="0"/>
    <n v="0"/>
    <n v="50"/>
    <x v="62"/>
  </r>
  <r>
    <x v="63"/>
    <s v="CVR4Ever!"/>
    <x v="0"/>
    <s v="IENH - HENR"/>
    <x v="9"/>
    <s v="ja"/>
    <m/>
    <n v="11"/>
    <n v="3"/>
    <n v="1"/>
    <n v="21"/>
    <n v="12"/>
    <n v="111"/>
    <n v="181"/>
    <n v="184"/>
    <n v="192"/>
    <n v="191"/>
    <n v="73"/>
    <n v="14"/>
    <n v="22"/>
    <n v="65"/>
    <n v="2"/>
    <m/>
    <n v="0"/>
    <n v="0"/>
    <n v="0"/>
    <n v="0"/>
    <n v="0"/>
    <n v="0"/>
    <n v="0"/>
    <n v="0"/>
    <n v="0"/>
    <n v="0"/>
    <n v="15"/>
    <n v="0"/>
    <n v="20"/>
    <n v="0"/>
    <n v="0"/>
    <n v="35"/>
    <n v="35"/>
    <n v="0"/>
    <n v="0"/>
    <n v="35"/>
    <x v="63"/>
  </r>
  <r>
    <x v="64"/>
    <s v="Berggeit"/>
    <x v="0"/>
    <s v="Oud Medewerkers"/>
    <x v="5"/>
    <s v="ja"/>
    <m/>
    <n v="1"/>
    <n v="12"/>
    <n v="11"/>
    <n v="62"/>
    <n v="14"/>
    <n v="21"/>
    <n v="31"/>
    <n v="3"/>
    <n v="4"/>
    <n v="203"/>
    <n v="171"/>
    <n v="173"/>
    <n v="33"/>
    <n v="74"/>
    <n v="73"/>
    <m/>
    <n v="0"/>
    <n v="0"/>
    <n v="0"/>
    <n v="0"/>
    <n v="0"/>
    <n v="0"/>
    <n v="0"/>
    <n v="0"/>
    <n v="0"/>
    <n v="8"/>
    <n v="0"/>
    <n v="30"/>
    <n v="0"/>
    <n v="0"/>
    <n v="15"/>
    <n v="53"/>
    <n v="53"/>
    <n v="0"/>
    <n v="0"/>
    <n v="53"/>
    <x v="64"/>
  </r>
  <r>
    <x v="65"/>
    <m/>
    <x v="0"/>
    <s v="iENH - IDATE"/>
    <x v="3"/>
    <s v="ja"/>
    <m/>
    <n v="11"/>
    <n v="1"/>
    <n v="12"/>
    <n v="14"/>
    <n v="21"/>
    <n v="61"/>
    <n v="72"/>
    <n v="73"/>
    <n v="101"/>
    <n v="131"/>
    <n v="171"/>
    <n v="172"/>
    <n v="191"/>
    <n v="8"/>
    <n v="2"/>
    <m/>
    <n v="0"/>
    <n v="0"/>
    <n v="0"/>
    <n v="0"/>
    <n v="0"/>
    <n v="0"/>
    <n v="0"/>
    <n v="15"/>
    <n v="0"/>
    <n v="0"/>
    <n v="0"/>
    <n v="0"/>
    <n v="0"/>
    <n v="0"/>
    <n v="0"/>
    <n v="15"/>
    <n v="15"/>
    <n v="0"/>
    <n v="0"/>
    <n v="15"/>
    <x v="65"/>
  </r>
  <r>
    <x v="66"/>
    <s v="Cor ZuidZee"/>
    <x v="0"/>
    <s v="DCMR - REGENBOOG"/>
    <x v="7"/>
    <s v="ja"/>
    <m/>
    <n v="11"/>
    <n v="1"/>
    <n v="184"/>
    <n v="12"/>
    <n v="61"/>
    <n v="41"/>
    <n v="8"/>
    <n v="111"/>
    <n v="192"/>
    <n v="62"/>
    <n v="22"/>
    <n v="33"/>
    <n v="81"/>
    <n v="213"/>
    <n v="142"/>
    <m/>
    <n v="0"/>
    <n v="0"/>
    <n v="0"/>
    <n v="0"/>
    <n v="0"/>
    <n v="0"/>
    <n v="0"/>
    <n v="0"/>
    <n v="0"/>
    <n v="0"/>
    <n v="20"/>
    <n v="0"/>
    <n v="10"/>
    <n v="0"/>
    <n v="0"/>
    <n v="30"/>
    <n v="30"/>
    <n v="0"/>
    <n v="0"/>
    <n v="30"/>
    <x v="66"/>
  </r>
  <r>
    <x v="67"/>
    <s v="Oud-geel"/>
    <x v="0"/>
    <s v="Oud Medewerkers"/>
    <x v="5"/>
    <s v="ja"/>
    <m/>
    <n v="11"/>
    <n v="1"/>
    <n v="12"/>
    <n v="8"/>
    <n v="14"/>
    <n v="21"/>
    <n v="73"/>
    <n v="111"/>
    <n v="84"/>
    <n v="22"/>
    <n v="33"/>
    <n v="65"/>
    <n v="184"/>
    <n v="142"/>
    <n v="31"/>
    <m/>
    <n v="0"/>
    <n v="0"/>
    <n v="0"/>
    <n v="0"/>
    <n v="0"/>
    <n v="0"/>
    <n v="15"/>
    <n v="0"/>
    <n v="0"/>
    <n v="20"/>
    <n v="0"/>
    <n v="0"/>
    <n v="0"/>
    <n v="0"/>
    <n v="0"/>
    <n v="35"/>
    <n v="35"/>
    <n v="0"/>
    <n v="0"/>
    <n v="35"/>
    <x v="67"/>
  </r>
  <r>
    <x v="68"/>
    <s v="Smart boy"/>
    <x v="10"/>
    <s v="MENC - FJZ"/>
    <x v="3"/>
    <s v="ja"/>
    <m/>
    <n v="12"/>
    <n v="191"/>
    <n v="73"/>
    <n v="131"/>
    <n v="171"/>
    <n v="164"/>
    <n v="1"/>
    <n v="3"/>
    <n v="31"/>
    <n v="62"/>
    <n v="72"/>
    <n v="111"/>
    <n v="121"/>
    <n v="185"/>
    <n v="223"/>
    <m/>
    <n v="0"/>
    <n v="0"/>
    <n v="15"/>
    <n v="0"/>
    <n v="0"/>
    <n v="25"/>
    <n v="0"/>
    <n v="0"/>
    <n v="0"/>
    <n v="0"/>
    <n v="0"/>
    <n v="0"/>
    <n v="0"/>
    <n v="0"/>
    <n v="0"/>
    <n v="40"/>
    <n v="40"/>
    <n v="0"/>
    <n v="0"/>
    <n v="40"/>
    <x v="68"/>
  </r>
  <r>
    <x v="69"/>
    <m/>
    <x v="0"/>
    <s v="MENC - FJZ"/>
    <x v="6"/>
    <s v="ja"/>
    <m/>
    <n v="12"/>
    <n v="11"/>
    <n v="14"/>
    <n v="1"/>
    <n v="2"/>
    <n v="4"/>
    <n v="171"/>
    <n v="172"/>
    <n v="173"/>
    <n v="31"/>
    <n v="34"/>
    <n v="33"/>
    <n v="101"/>
    <n v="21"/>
    <n v="22"/>
    <m/>
    <n v="0"/>
    <n v="0"/>
    <n v="0"/>
    <n v="0"/>
    <n v="0"/>
    <n v="0"/>
    <n v="0"/>
    <n v="0"/>
    <n v="30"/>
    <n v="0"/>
    <n v="0"/>
    <n v="0"/>
    <n v="0"/>
    <n v="0"/>
    <n v="20"/>
    <n v="50"/>
    <n v="50"/>
    <n v="0"/>
    <n v="0"/>
    <n v="50"/>
    <x v="69"/>
  </r>
  <r>
    <x v="70"/>
    <s v="Very, very dark horse"/>
    <x v="11"/>
    <s v="IENH - HENR"/>
    <x v="2"/>
    <s v="ja"/>
    <m/>
    <n v="21"/>
    <n v="1"/>
    <n v="11"/>
    <n v="12"/>
    <n v="18"/>
    <n v="33"/>
    <n v="61"/>
    <n v="62"/>
    <n v="73"/>
    <n v="81"/>
    <n v="91"/>
    <n v="111"/>
    <n v="142"/>
    <n v="181"/>
    <n v="185"/>
    <m/>
    <n v="0"/>
    <n v="0"/>
    <n v="0"/>
    <n v="0"/>
    <n v="0"/>
    <n v="0"/>
    <n v="0"/>
    <n v="0"/>
    <n v="15"/>
    <n v="10"/>
    <n v="0"/>
    <n v="0"/>
    <n v="0"/>
    <n v="0"/>
    <n v="0"/>
    <n v="25"/>
    <n v="25"/>
    <n v="0"/>
    <n v="0"/>
    <n v="25"/>
    <x v="70"/>
  </r>
  <r>
    <x v="71"/>
    <m/>
    <x v="0"/>
    <s v="IENH - HENR"/>
    <x v="11"/>
    <s v="ja"/>
    <m/>
    <n v="11"/>
    <n v="1"/>
    <n v="2"/>
    <n v="21"/>
    <n v="22"/>
    <n v="33"/>
    <n v="51"/>
    <n v="61"/>
    <n v="65"/>
    <n v="81"/>
    <n v="111"/>
    <n v="142"/>
    <n v="181"/>
    <n v="184"/>
    <n v="185"/>
    <m/>
    <n v="0"/>
    <n v="0"/>
    <n v="0"/>
    <n v="0"/>
    <n v="20"/>
    <n v="0"/>
    <n v="0"/>
    <n v="0"/>
    <n v="0"/>
    <n v="10"/>
    <n v="0"/>
    <n v="0"/>
    <n v="0"/>
    <n v="0"/>
    <n v="0"/>
    <n v="30"/>
    <n v="30"/>
    <n v="0"/>
    <n v="0"/>
    <n v="30"/>
    <x v="71"/>
  </r>
  <r>
    <x v="72"/>
    <m/>
    <x v="0"/>
    <s v="IENH - IREBA"/>
    <x v="11"/>
    <s v="ja"/>
    <m/>
    <n v="12"/>
    <n v="11"/>
    <n v="31"/>
    <n v="21"/>
    <n v="22"/>
    <n v="8"/>
    <n v="184"/>
    <n v="73"/>
    <n v="33"/>
    <n v="1"/>
    <n v="111"/>
    <n v="152"/>
    <n v="103"/>
    <n v="65"/>
    <n v="74"/>
    <m/>
    <n v="0"/>
    <n v="0"/>
    <n v="0"/>
    <n v="0"/>
    <n v="20"/>
    <n v="0"/>
    <n v="0"/>
    <n v="15"/>
    <n v="0"/>
    <n v="0"/>
    <n v="0"/>
    <n v="9"/>
    <n v="0"/>
    <n v="0"/>
    <n v="0"/>
    <n v="44"/>
    <n v="44"/>
    <n v="0"/>
    <n v="0"/>
    <n v="44"/>
    <x v="72"/>
  </r>
  <r>
    <x v="73"/>
    <s v="MARS"/>
    <x v="0"/>
    <s v="AENO - AREC"/>
    <x v="7"/>
    <m/>
    <m/>
    <n v="11"/>
    <n v="1"/>
    <n v="2"/>
    <n v="8"/>
    <n v="12"/>
    <n v="22"/>
    <n v="41"/>
    <n v="51"/>
    <n v="61"/>
    <n v="65"/>
    <n v="73"/>
    <n v="103"/>
    <n v="183"/>
    <n v="184"/>
    <n v="191"/>
    <m/>
    <n v="0"/>
    <n v="0"/>
    <n v="0"/>
    <n v="0"/>
    <n v="0"/>
    <n v="20"/>
    <n v="0"/>
    <n v="0"/>
    <n v="0"/>
    <n v="0"/>
    <n v="15"/>
    <n v="0"/>
    <n v="35"/>
    <n v="0"/>
    <n v="0"/>
    <n v="70"/>
    <n v="70"/>
    <n v="0"/>
    <n v="0"/>
    <n v="70"/>
    <x v="73"/>
  </r>
  <r>
    <x v="74"/>
    <s v="Daffio"/>
    <x v="0"/>
    <s v="Oud Medewerkers"/>
    <x v="8"/>
    <s v="ja"/>
    <m/>
    <n v="2"/>
    <n v="11"/>
    <n v="12"/>
    <n v="15"/>
    <n v="21"/>
    <n v="61"/>
    <n v="62"/>
    <n v="101"/>
    <n v="111"/>
    <n v="142"/>
    <n v="171"/>
    <n v="192"/>
    <n v="191"/>
    <n v="132"/>
    <n v="14"/>
    <m/>
    <n v="0"/>
    <n v="0"/>
    <n v="0"/>
    <n v="0"/>
    <n v="0"/>
    <n v="0"/>
    <n v="0"/>
    <n v="0"/>
    <n v="0"/>
    <n v="0"/>
    <n v="0"/>
    <n v="0"/>
    <n v="0"/>
    <n v="0"/>
    <n v="0"/>
    <n v="0"/>
    <n v="0"/>
    <n v="0"/>
    <n v="0"/>
    <n v="0"/>
    <x v="74"/>
  </r>
  <r>
    <x v="75"/>
    <m/>
    <x v="0"/>
    <s v="MENC - FJZ"/>
    <x v="12"/>
    <s v="ja"/>
    <m/>
    <n v="1"/>
    <n v="8"/>
    <n v="11"/>
    <n v="12"/>
    <n v="18"/>
    <n v="21"/>
    <n v="22"/>
    <n v="33"/>
    <n v="61"/>
    <n v="73"/>
    <n v="104"/>
    <n v="164"/>
    <n v="171"/>
    <n v="184"/>
    <n v="191"/>
    <m/>
    <n v="0"/>
    <n v="0"/>
    <n v="0"/>
    <n v="0"/>
    <n v="0"/>
    <n v="0"/>
    <n v="20"/>
    <n v="0"/>
    <n v="0"/>
    <n v="15"/>
    <n v="0"/>
    <n v="25"/>
    <n v="0"/>
    <n v="0"/>
    <n v="0"/>
    <n v="60"/>
    <n v="60"/>
    <n v="0"/>
    <n v="0"/>
    <n v="60"/>
    <x v="75"/>
  </r>
  <r>
    <x v="76"/>
    <s v="Peanut 1969"/>
    <x v="0"/>
    <s v="IENH - HENR"/>
    <x v="1"/>
    <s v="ja"/>
    <m/>
    <n v="107"/>
    <n v="117"/>
    <n v="111"/>
    <n v="233"/>
    <n v="224"/>
    <n v="206"/>
    <n v="199"/>
    <n v="189"/>
    <n v="171"/>
    <n v="155"/>
    <n v="146"/>
    <n v="158"/>
    <n v="113"/>
    <n v="93"/>
    <n v="18"/>
    <m/>
    <n v="0"/>
    <n v="0"/>
    <n v="0"/>
    <n v="0"/>
    <n v="0"/>
    <n v="0"/>
    <n v="0"/>
    <n v="0"/>
    <n v="0"/>
    <n v="0"/>
    <n v="0"/>
    <n v="0"/>
    <n v="0"/>
    <n v="4"/>
    <n v="0"/>
    <n v="4"/>
    <n v="4"/>
    <n v="0"/>
    <n v="0"/>
    <n v="4"/>
    <x v="76"/>
  </r>
  <r>
    <x v="77"/>
    <s v="Bonny &amp; Clyde Racing team"/>
    <x v="0"/>
    <s v="IENH - IHABO"/>
    <x v="4"/>
    <m/>
    <m/>
    <n v="11"/>
    <n v="184"/>
    <n v="21"/>
    <n v="41"/>
    <n v="103"/>
    <n v="1"/>
    <n v="84"/>
    <n v="15"/>
    <n v="14"/>
    <n v="81"/>
    <n v="22"/>
    <n v="35"/>
    <n v="73"/>
    <n v="33"/>
    <n v="72"/>
    <m/>
    <n v="0"/>
    <n v="0"/>
    <n v="0"/>
    <n v="0"/>
    <n v="0"/>
    <n v="0"/>
    <n v="0"/>
    <n v="0"/>
    <n v="0"/>
    <n v="10"/>
    <n v="20"/>
    <n v="0"/>
    <n v="15"/>
    <n v="0"/>
    <n v="0"/>
    <n v="45"/>
    <n v="45"/>
    <n v="0"/>
    <n v="0"/>
    <n v="45"/>
    <x v="77"/>
  </r>
  <r>
    <x v="78"/>
    <s v="Komtie dan he"/>
    <x v="0"/>
    <s v="Oud Medewerkers"/>
    <x v="11"/>
    <s v="ja"/>
    <m/>
    <n v="184"/>
    <n v="11"/>
    <n v="21"/>
    <n v="104"/>
    <n v="103"/>
    <n v="111"/>
    <n v="71"/>
    <n v="182"/>
    <n v="14"/>
    <n v="81"/>
    <n v="22"/>
    <n v="8"/>
    <n v="73"/>
    <n v="33"/>
    <n v="12"/>
    <m/>
    <n v="0"/>
    <n v="0"/>
    <n v="0"/>
    <n v="0"/>
    <n v="0"/>
    <n v="0"/>
    <n v="0"/>
    <n v="0"/>
    <n v="0"/>
    <n v="10"/>
    <n v="20"/>
    <n v="0"/>
    <n v="15"/>
    <n v="0"/>
    <n v="0"/>
    <n v="45"/>
    <n v="45"/>
    <n v="0"/>
    <n v="0"/>
    <n v="45"/>
    <x v="78"/>
  </r>
  <r>
    <x v="79"/>
    <s v="See the light"/>
    <x v="0"/>
    <s v="RENA - REGH"/>
    <x v="9"/>
    <m/>
    <m/>
    <n v="1"/>
    <n v="3"/>
    <n v="8"/>
    <n v="11"/>
    <n v="12"/>
    <n v="21"/>
    <n v="31"/>
    <n v="33"/>
    <n v="41"/>
    <n v="71"/>
    <n v="51"/>
    <n v="81"/>
    <n v="131"/>
    <n v="14"/>
    <n v="184"/>
    <m/>
    <n v="0"/>
    <n v="0"/>
    <n v="0"/>
    <n v="0"/>
    <n v="0"/>
    <n v="0"/>
    <n v="0"/>
    <n v="0"/>
    <n v="0"/>
    <n v="0"/>
    <n v="0"/>
    <n v="10"/>
    <n v="0"/>
    <n v="0"/>
    <n v="0"/>
    <n v="10"/>
    <n v="10"/>
    <n v="0"/>
    <n v="0"/>
    <n v="10"/>
    <x v="79"/>
  </r>
  <r>
    <x v="80"/>
    <s v="Team de Witt"/>
    <x v="0"/>
    <s v="IENH - HENR"/>
    <x v="0"/>
    <m/>
    <m/>
    <n v="11"/>
    <n v="12"/>
    <n v="14"/>
    <n v="1"/>
    <n v="2"/>
    <n v="21"/>
    <n v="93"/>
    <n v="152"/>
    <n v="56"/>
    <n v="62"/>
    <n v="33"/>
    <n v="34"/>
    <n v="73"/>
    <n v="71"/>
    <n v="111"/>
    <m/>
    <n v="0"/>
    <n v="0"/>
    <n v="0"/>
    <n v="0"/>
    <n v="0"/>
    <n v="0"/>
    <n v="4"/>
    <n v="9"/>
    <n v="0"/>
    <n v="0"/>
    <n v="0"/>
    <n v="0"/>
    <n v="15"/>
    <n v="0"/>
    <n v="0"/>
    <n v="28"/>
    <n v="28"/>
    <n v="0"/>
    <n v="0"/>
    <n v="28"/>
    <x v="80"/>
  </r>
  <r>
    <x v="81"/>
    <m/>
    <x v="0"/>
    <s v="DCMR - REGENBOOG"/>
    <x v="5"/>
    <m/>
    <m/>
    <n v="4"/>
    <n v="11"/>
    <n v="12"/>
    <n v="16"/>
    <n v="62"/>
    <n v="171"/>
    <n v="166"/>
    <n v="164"/>
    <n v="1"/>
    <n v="14"/>
    <n v="15"/>
    <n v="17"/>
    <n v="35"/>
    <n v="31"/>
    <n v="41"/>
    <m/>
    <n v="0"/>
    <n v="0"/>
    <n v="0"/>
    <n v="0"/>
    <n v="0"/>
    <n v="0"/>
    <n v="0"/>
    <n v="25"/>
    <n v="0"/>
    <n v="0"/>
    <n v="0"/>
    <n v="0"/>
    <n v="0"/>
    <n v="0"/>
    <n v="0"/>
    <n v="25"/>
    <n v="25"/>
    <n v="0"/>
    <n v="0"/>
    <n v="25"/>
    <x v="81"/>
  </r>
  <r>
    <x v="82"/>
    <m/>
    <x v="0"/>
    <s v="MENC - PIM"/>
    <x v="0"/>
    <m/>
    <m/>
    <n v="1"/>
    <n v="12"/>
    <n v="21"/>
    <n v="31"/>
    <n v="171"/>
    <n v="71"/>
    <n v="81"/>
    <n v="62"/>
    <n v="22"/>
    <n v="131"/>
    <n v="16"/>
    <n v="13"/>
    <n v="51"/>
    <n v="4"/>
    <n v="122"/>
    <m/>
    <n v="0"/>
    <n v="0"/>
    <n v="0"/>
    <n v="0"/>
    <n v="0"/>
    <n v="0"/>
    <n v="10"/>
    <n v="0"/>
    <n v="20"/>
    <n v="0"/>
    <n v="0"/>
    <n v="0"/>
    <n v="0"/>
    <n v="0"/>
    <n v="0"/>
    <n v="30"/>
    <n v="30"/>
    <n v="0"/>
    <n v="0"/>
    <n v="30"/>
    <x v="82"/>
  </r>
  <r>
    <x v="83"/>
    <s v="URK 51"/>
    <x v="0"/>
    <s v="RENA - REGH"/>
    <x v="11"/>
    <m/>
    <m/>
    <n v="1"/>
    <n v="11"/>
    <n v="21"/>
    <n v="28"/>
    <n v="31"/>
    <n v="41"/>
    <n v="84"/>
    <n v="92"/>
    <n v="101"/>
    <n v="111"/>
    <n v="172"/>
    <n v="173"/>
    <n v="181"/>
    <n v="191"/>
    <n v="192"/>
    <m/>
    <n v="0"/>
    <n v="0"/>
    <n v="0"/>
    <n v="0"/>
    <n v="0"/>
    <n v="0"/>
    <n v="0"/>
    <n v="0"/>
    <n v="0"/>
    <n v="0"/>
    <n v="0"/>
    <n v="30"/>
    <n v="0"/>
    <n v="0"/>
    <n v="0"/>
    <n v="30"/>
    <n v="30"/>
    <n v="0"/>
    <n v="0"/>
    <n v="30"/>
    <x v="83"/>
  </r>
  <r>
    <x v="84"/>
    <m/>
    <x v="0"/>
    <s v="IENH - IREBA"/>
    <x v="10"/>
    <m/>
    <m/>
    <n v="12"/>
    <n v="1"/>
    <n v="171"/>
    <n v="4"/>
    <n v="11"/>
    <n v="111"/>
    <n v="191"/>
    <n v="71"/>
    <n v="61"/>
    <n v="51"/>
    <n v="131"/>
    <n v="22"/>
    <n v="33"/>
    <n v="43"/>
    <n v="73"/>
    <m/>
    <n v="0"/>
    <n v="0"/>
    <n v="0"/>
    <n v="0"/>
    <n v="0"/>
    <n v="0"/>
    <n v="0"/>
    <n v="0"/>
    <n v="0"/>
    <n v="0"/>
    <n v="0"/>
    <n v="20"/>
    <n v="0"/>
    <n v="5"/>
    <n v="15"/>
    <n v="40"/>
    <n v="40"/>
    <n v="0"/>
    <n v="0"/>
    <n v="40"/>
    <x v="84"/>
  </r>
  <r>
    <x v="85"/>
    <s v="De Zuipschuit  uit Zundert"/>
    <x v="0"/>
    <s v="MENC - FJZ"/>
    <x v="12"/>
    <m/>
    <m/>
    <n v="11"/>
    <n v="73"/>
    <n v="1"/>
    <n v="111"/>
    <n v="12"/>
    <n v="184"/>
    <n v="191"/>
    <n v="71"/>
    <n v="61"/>
    <n v="41"/>
    <n v="51"/>
    <n v="31"/>
    <n v="33"/>
    <n v="22"/>
    <n v="21"/>
    <m/>
    <n v="0"/>
    <n v="15"/>
    <n v="0"/>
    <n v="0"/>
    <n v="0"/>
    <n v="0"/>
    <n v="0"/>
    <n v="0"/>
    <n v="0"/>
    <n v="0"/>
    <n v="0"/>
    <n v="0"/>
    <n v="0"/>
    <n v="20"/>
    <n v="0"/>
    <n v="35"/>
    <n v="35"/>
    <n v="0"/>
    <n v="0"/>
    <n v="35"/>
    <x v="85"/>
  </r>
  <r>
    <x v="86"/>
    <m/>
    <x v="0"/>
    <s v="DCMR - REGENBOOG"/>
    <x v="0"/>
    <m/>
    <m/>
    <n v="11"/>
    <n v="2"/>
    <n v="1"/>
    <n v="12"/>
    <n v="21"/>
    <n v="41"/>
    <n v="51"/>
    <n v="61"/>
    <n v="73"/>
    <n v="101"/>
    <n v="103"/>
    <n v="111"/>
    <n v="141"/>
    <n v="184"/>
    <n v="191"/>
    <m/>
    <n v="0"/>
    <n v="0"/>
    <n v="0"/>
    <n v="0"/>
    <n v="0"/>
    <n v="0"/>
    <n v="0"/>
    <n v="0"/>
    <n v="15"/>
    <n v="0"/>
    <n v="0"/>
    <n v="0"/>
    <n v="0"/>
    <n v="0"/>
    <n v="0"/>
    <n v="15"/>
    <n v="15"/>
    <n v="0"/>
    <n v="0"/>
    <n v="15"/>
    <x v="86"/>
  </r>
  <r>
    <x v="87"/>
    <m/>
    <x v="0"/>
    <s v="IENH - IREBA"/>
    <x v="1"/>
    <m/>
    <m/>
    <n v="1"/>
    <n v="2"/>
    <n v="11"/>
    <n v="12"/>
    <n v="21"/>
    <n v="22"/>
    <n v="33"/>
    <n v="51"/>
    <n v="65"/>
    <n v="73"/>
    <n v="81"/>
    <n v="103"/>
    <n v="111"/>
    <n v="152"/>
    <n v="184"/>
    <m/>
    <n v="0"/>
    <n v="0"/>
    <n v="0"/>
    <n v="0"/>
    <n v="0"/>
    <n v="20"/>
    <n v="0"/>
    <n v="0"/>
    <n v="0"/>
    <n v="15"/>
    <n v="10"/>
    <n v="0"/>
    <n v="0"/>
    <n v="9"/>
    <n v="0"/>
    <n v="54"/>
    <n v="54"/>
    <n v="0"/>
    <n v="0"/>
    <n v="54"/>
    <x v="87"/>
  </r>
  <r>
    <x v="88"/>
    <s v="Malrini"/>
    <x v="0"/>
    <s v="IENH - IREBA"/>
    <x v="9"/>
    <m/>
    <m/>
    <n v="1"/>
    <n v="184"/>
    <n v="73"/>
    <n v="22"/>
    <n v="14"/>
    <n v="11"/>
    <n v="12"/>
    <n v="111"/>
    <n v="191"/>
    <n v="71"/>
    <n v="21"/>
    <n v="41"/>
    <n v="192"/>
    <n v="8"/>
    <n v="203"/>
    <m/>
    <n v="0"/>
    <n v="0"/>
    <n v="15"/>
    <n v="20"/>
    <n v="0"/>
    <n v="0"/>
    <n v="0"/>
    <n v="0"/>
    <n v="0"/>
    <n v="0"/>
    <n v="0"/>
    <n v="0"/>
    <n v="0"/>
    <n v="0"/>
    <n v="8"/>
    <n v="43"/>
    <n v="43"/>
    <n v="0"/>
    <n v="0"/>
    <n v="43"/>
    <x v="88"/>
  </r>
  <r>
    <x v="89"/>
    <s v="Speedy G."/>
    <x v="0"/>
    <s v="IENH - IREBA"/>
    <x v="7"/>
    <m/>
    <m/>
    <n v="103"/>
    <n v="84"/>
    <n v="72"/>
    <n v="12"/>
    <n v="61"/>
    <n v="1"/>
    <n v="34"/>
    <n v="101"/>
    <n v="151"/>
    <n v="141"/>
    <n v="3"/>
    <n v="4"/>
    <n v="18"/>
    <n v="21"/>
    <n v="41"/>
    <m/>
    <n v="0"/>
    <n v="0"/>
    <n v="0"/>
    <n v="0"/>
    <n v="0"/>
    <n v="0"/>
    <n v="0"/>
    <n v="0"/>
    <n v="0"/>
    <n v="0"/>
    <n v="0"/>
    <n v="0"/>
    <n v="0"/>
    <n v="0"/>
    <n v="0"/>
    <n v="0"/>
    <n v="0"/>
    <n v="0"/>
    <n v="0"/>
    <n v="0"/>
    <x v="89"/>
  </r>
  <r>
    <x v="90"/>
    <s v="Zingende spaak"/>
    <x v="0"/>
    <s v="RENA - REGH"/>
    <x v="9"/>
    <m/>
    <m/>
    <n v="5"/>
    <n v="11"/>
    <n v="1"/>
    <n v="12"/>
    <n v="111"/>
    <n v="184"/>
    <n v="191"/>
    <n v="71"/>
    <n v="61"/>
    <n v="2"/>
    <n v="51"/>
    <n v="33"/>
    <n v="4"/>
    <n v="3"/>
    <n v="8"/>
    <m/>
    <n v="0"/>
    <n v="0"/>
    <n v="0"/>
    <n v="0"/>
    <n v="0"/>
    <n v="0"/>
    <n v="0"/>
    <n v="0"/>
    <n v="0"/>
    <n v="0"/>
    <n v="0"/>
    <n v="0"/>
    <n v="0"/>
    <n v="0"/>
    <n v="0"/>
    <n v="0"/>
    <n v="0"/>
    <n v="0"/>
    <n v="0"/>
    <n v="0"/>
    <x v="90"/>
  </r>
  <r>
    <x v="91"/>
    <s v="M&amp;M"/>
    <x v="0"/>
    <s v="IENH - IREBA"/>
    <x v="10"/>
    <m/>
    <m/>
    <n v="1"/>
    <n v="11"/>
    <n v="12"/>
    <n v="21"/>
    <n v="51"/>
    <n v="61"/>
    <n v="111"/>
    <n v="184"/>
    <n v="142"/>
    <n v="171"/>
    <n v="33"/>
    <n v="22"/>
    <n v="172"/>
    <n v="141"/>
    <n v="131"/>
    <m/>
    <n v="0"/>
    <n v="0"/>
    <n v="0"/>
    <n v="0"/>
    <n v="0"/>
    <n v="0"/>
    <n v="0"/>
    <n v="0"/>
    <n v="0"/>
    <n v="0"/>
    <n v="0"/>
    <n v="20"/>
    <n v="0"/>
    <n v="0"/>
    <n v="0"/>
    <n v="20"/>
    <n v="20"/>
    <n v="0"/>
    <n v="0"/>
    <n v="20"/>
    <x v="91"/>
  </r>
  <r>
    <x v="92"/>
    <s v="Dame Blanche"/>
    <x v="12"/>
    <s v="iENH - IDATE"/>
    <x v="2"/>
    <m/>
    <m/>
    <n v="131"/>
    <n v="73"/>
    <n v="12"/>
    <n v="41"/>
    <n v="141"/>
    <n v="62"/>
    <n v="191"/>
    <n v="172"/>
    <n v="171"/>
    <n v="192"/>
    <n v="181"/>
    <n v="111"/>
    <n v="101"/>
    <n v="14"/>
    <n v="1"/>
    <m/>
    <n v="0"/>
    <n v="15"/>
    <n v="0"/>
    <n v="0"/>
    <n v="0"/>
    <n v="0"/>
    <n v="0"/>
    <n v="0"/>
    <n v="0"/>
    <n v="0"/>
    <n v="0"/>
    <n v="0"/>
    <n v="0"/>
    <n v="0"/>
    <n v="0"/>
    <n v="15"/>
    <n v="15"/>
    <n v="0"/>
    <n v="0"/>
    <n v="15"/>
    <x v="92"/>
  </r>
  <r>
    <x v="93"/>
    <s v="ReginRunner"/>
    <x v="0"/>
    <s v="RENA - REGIN"/>
    <x v="10"/>
    <m/>
    <m/>
    <n v="1"/>
    <n v="2"/>
    <n v="11"/>
    <n v="12"/>
    <n v="21"/>
    <n v="31"/>
    <n v="41"/>
    <n v="51"/>
    <n v="61"/>
    <n v="71"/>
    <n v="84"/>
    <n v="93"/>
    <n v="101"/>
    <n v="103"/>
    <n v="111"/>
    <m/>
    <n v="0"/>
    <n v="0"/>
    <n v="0"/>
    <n v="0"/>
    <n v="0"/>
    <n v="0"/>
    <n v="0"/>
    <n v="0"/>
    <n v="0"/>
    <n v="0"/>
    <n v="0"/>
    <n v="4"/>
    <n v="0"/>
    <n v="0"/>
    <n v="0"/>
    <n v="4"/>
    <n v="4"/>
    <n v="0"/>
    <n v="0"/>
    <n v="4"/>
    <x v="93"/>
  </r>
  <r>
    <x v="94"/>
    <m/>
    <x v="0"/>
    <s v="iENH - IDATE"/>
    <x v="3"/>
    <m/>
    <m/>
    <n v="1"/>
    <n v="73"/>
    <n v="21"/>
    <n v="12"/>
    <n v="191"/>
    <n v="184"/>
    <n v="81"/>
    <n v="103"/>
    <n v="142"/>
    <n v="111"/>
    <n v="22"/>
    <n v="33"/>
    <n v="2"/>
    <n v="71"/>
    <n v="72"/>
    <m/>
    <n v="0"/>
    <n v="15"/>
    <n v="0"/>
    <n v="0"/>
    <n v="0"/>
    <n v="0"/>
    <n v="10"/>
    <n v="0"/>
    <n v="0"/>
    <n v="0"/>
    <n v="20"/>
    <n v="0"/>
    <n v="0"/>
    <n v="0"/>
    <n v="0"/>
    <n v="45"/>
    <n v="45"/>
    <n v="0"/>
    <n v="0"/>
    <n v="45"/>
    <x v="94"/>
  </r>
  <r>
    <x v="95"/>
    <m/>
    <x v="0"/>
    <s v="AENO - AREC"/>
    <x v="8"/>
    <m/>
    <m/>
    <n v="184"/>
    <n v="81"/>
    <n v="181"/>
    <n v="51"/>
    <n v="61"/>
    <n v="41"/>
    <n v="73"/>
    <n v="33"/>
    <n v="137"/>
    <n v="22"/>
    <n v="31"/>
    <n v="21"/>
    <n v="95"/>
    <n v="11"/>
    <n v="1"/>
    <m/>
    <n v="0"/>
    <n v="10"/>
    <n v="0"/>
    <n v="0"/>
    <n v="0"/>
    <n v="0"/>
    <n v="15"/>
    <n v="0"/>
    <n v="2"/>
    <n v="20"/>
    <n v="0"/>
    <n v="0"/>
    <n v="0"/>
    <n v="0"/>
    <n v="0"/>
    <n v="47"/>
    <n v="47"/>
    <n v="0"/>
    <n v="0"/>
    <n v="47"/>
    <x v="95"/>
  </r>
  <r>
    <x v="96"/>
    <s v="#ikremvoorniemand"/>
    <x v="0"/>
    <s v="DCMR - REGENBOOG"/>
    <x v="2"/>
    <m/>
    <m/>
    <n v="1"/>
    <n v="11"/>
    <n v="12"/>
    <n v="14"/>
    <n v="21"/>
    <n v="22"/>
    <n v="33"/>
    <n v="61"/>
    <n v="71"/>
    <n v="73"/>
    <n v="111"/>
    <n v="131"/>
    <n v="152"/>
    <n v="191"/>
    <n v="31"/>
    <m/>
    <n v="0"/>
    <n v="0"/>
    <n v="0"/>
    <n v="0"/>
    <n v="0"/>
    <n v="20"/>
    <n v="0"/>
    <n v="0"/>
    <n v="0"/>
    <n v="15"/>
    <n v="0"/>
    <n v="0"/>
    <n v="9"/>
    <n v="0"/>
    <n v="0"/>
    <n v="44"/>
    <n v="44"/>
    <n v="0"/>
    <n v="0"/>
    <n v="44"/>
    <x v="96"/>
  </r>
  <r>
    <x v="97"/>
    <m/>
    <x v="0"/>
    <s v="RENA - REGH"/>
    <x v="4"/>
    <m/>
    <m/>
    <n v="11"/>
    <n v="1"/>
    <n v="111"/>
    <n v="12"/>
    <n v="21"/>
    <n v="73"/>
    <n v="33"/>
    <n v="81"/>
    <n v="61"/>
    <n v="71"/>
    <n v="93"/>
    <n v="191"/>
    <n v="101"/>
    <n v="14"/>
    <n v="2"/>
    <m/>
    <n v="0"/>
    <n v="0"/>
    <n v="0"/>
    <n v="0"/>
    <n v="0"/>
    <n v="15"/>
    <n v="0"/>
    <n v="10"/>
    <n v="0"/>
    <n v="0"/>
    <n v="4"/>
    <n v="0"/>
    <n v="0"/>
    <n v="0"/>
    <n v="0"/>
    <n v="29"/>
    <n v="29"/>
    <n v="0"/>
    <n v="0"/>
    <n v="29"/>
    <x v="97"/>
  </r>
  <r>
    <x v="98"/>
    <s v="#opmijndriewieler"/>
    <x v="0"/>
    <s v="DCMR - REGENBOOG"/>
    <x v="2"/>
    <m/>
    <m/>
    <n v="11"/>
    <n v="12"/>
    <n v="21"/>
    <n v="22"/>
    <n v="41"/>
    <n v="51"/>
    <n v="61"/>
    <n v="71"/>
    <n v="72"/>
    <n v="73"/>
    <n v="81"/>
    <n v="101"/>
    <n v="131"/>
    <n v="133"/>
    <n v="141"/>
    <m/>
    <n v="0"/>
    <n v="0"/>
    <n v="0"/>
    <n v="20"/>
    <n v="0"/>
    <n v="0"/>
    <n v="0"/>
    <n v="0"/>
    <n v="0"/>
    <n v="15"/>
    <n v="10"/>
    <n v="0"/>
    <n v="0"/>
    <n v="0"/>
    <n v="0"/>
    <n v="45"/>
    <n v="45"/>
    <n v="0"/>
    <n v="0"/>
    <n v="45"/>
    <x v="98"/>
  </r>
  <r>
    <x v="99"/>
    <m/>
    <x v="0"/>
    <s v="IENH - IREBA"/>
    <x v="12"/>
    <m/>
    <m/>
    <n v="1"/>
    <n v="2"/>
    <n v="14"/>
    <n v="12"/>
    <n v="11"/>
    <n v="71"/>
    <n v="73"/>
    <n v="21"/>
    <n v="81"/>
    <n v="131"/>
    <n v="132"/>
    <n v="51"/>
    <n v="183"/>
    <n v="184"/>
    <n v="191"/>
    <m/>
    <n v="0"/>
    <n v="0"/>
    <n v="0"/>
    <n v="0"/>
    <n v="0"/>
    <n v="0"/>
    <n v="15"/>
    <n v="0"/>
    <n v="10"/>
    <n v="0"/>
    <n v="0"/>
    <n v="0"/>
    <n v="35"/>
    <n v="0"/>
    <n v="0"/>
    <n v="60"/>
    <n v="60"/>
    <n v="0"/>
    <n v="0"/>
    <n v="60"/>
    <x v="99"/>
  </r>
  <r>
    <x v="100"/>
    <s v="LauLau"/>
    <x v="0"/>
    <s v="MENC - FJZ"/>
    <x v="7"/>
    <m/>
    <m/>
    <n v="1"/>
    <n v="71"/>
    <n v="51"/>
    <n v="12"/>
    <n v="61"/>
    <n v="73"/>
    <n v="21"/>
    <n v="171"/>
    <n v="203"/>
    <n v="191"/>
    <n v="93"/>
    <n v="164"/>
    <n v="81"/>
    <n v="101"/>
    <n v="11"/>
    <m/>
    <n v="0"/>
    <n v="0"/>
    <n v="0"/>
    <n v="0"/>
    <n v="0"/>
    <n v="15"/>
    <n v="0"/>
    <n v="0"/>
    <n v="8"/>
    <n v="0"/>
    <n v="4"/>
    <n v="25"/>
    <n v="10"/>
    <n v="0"/>
    <n v="0"/>
    <n v="62"/>
    <n v="62"/>
    <n v="0"/>
    <n v="0"/>
    <n v="62"/>
    <x v="100"/>
  </r>
  <r>
    <x v="101"/>
    <m/>
    <x v="0"/>
    <s v="RENA - REGH"/>
    <x v="0"/>
    <m/>
    <m/>
    <n v="11"/>
    <n v="12"/>
    <n v="1"/>
    <n v="14"/>
    <n v="16"/>
    <n v="17"/>
    <n v="21"/>
    <n v="73"/>
    <n v="191"/>
    <n v="171"/>
    <n v="111"/>
    <n v="3"/>
    <n v="4"/>
    <n v="31"/>
    <n v="33"/>
    <m/>
    <n v="0"/>
    <n v="0"/>
    <n v="0"/>
    <n v="0"/>
    <n v="0"/>
    <n v="0"/>
    <n v="0"/>
    <n v="15"/>
    <n v="0"/>
    <n v="0"/>
    <n v="0"/>
    <n v="0"/>
    <n v="0"/>
    <n v="0"/>
    <n v="0"/>
    <n v="15"/>
    <n v="15"/>
    <n v="0"/>
    <n v="0"/>
    <n v="15"/>
    <x v="101"/>
  </r>
  <r>
    <x v="102"/>
    <s v="D'r op en d'r over"/>
    <x v="13"/>
    <s v="RENA - REGH"/>
    <x v="5"/>
    <m/>
    <m/>
    <n v="1"/>
    <n v="11"/>
    <n v="21"/>
    <n v="12"/>
    <n v="61"/>
    <n v="22"/>
    <n v="33"/>
    <n v="65"/>
    <n v="152"/>
    <n v="93"/>
    <n v="183"/>
    <n v="156"/>
    <n v="101"/>
    <n v="73"/>
    <n v="191"/>
    <m/>
    <n v="0"/>
    <n v="0"/>
    <n v="0"/>
    <n v="0"/>
    <n v="0"/>
    <n v="20"/>
    <n v="0"/>
    <n v="0"/>
    <n v="9"/>
    <n v="4"/>
    <n v="35"/>
    <n v="0"/>
    <n v="0"/>
    <n v="15"/>
    <n v="0"/>
    <n v="83"/>
    <n v="83"/>
    <n v="0"/>
    <n v="0"/>
    <n v="83"/>
    <x v="102"/>
  </r>
  <r>
    <x v="103"/>
    <m/>
    <x v="0"/>
    <s v="MENC - PIM"/>
    <x v="2"/>
    <m/>
    <m/>
    <n v="11"/>
    <n v="12"/>
    <n v="14"/>
    <n v="1"/>
    <n v="171"/>
    <n v="21"/>
    <n v="111"/>
    <n v="191"/>
    <n v="16"/>
    <n v="91"/>
    <n v="73"/>
    <n v="8"/>
    <n v="51"/>
    <n v="201"/>
    <n v="174"/>
    <m/>
    <n v="0"/>
    <n v="0"/>
    <n v="0"/>
    <n v="0"/>
    <n v="0"/>
    <n v="0"/>
    <n v="0"/>
    <n v="0"/>
    <n v="0"/>
    <n v="0"/>
    <n v="15"/>
    <n v="0"/>
    <n v="0"/>
    <n v="0"/>
    <n v="6"/>
    <n v="21"/>
    <n v="21"/>
    <n v="0"/>
    <n v="0"/>
    <n v="21"/>
    <x v="103"/>
  </r>
  <r>
    <x v="104"/>
    <s v="Mr.T"/>
    <x v="14"/>
    <s v="MENC - PIM"/>
    <x v="6"/>
    <m/>
    <m/>
    <n v="11"/>
    <n v="12"/>
    <n v="14"/>
    <n v="1"/>
    <n v="21"/>
    <n v="31"/>
    <n v="41"/>
    <n v="73"/>
    <n v="91"/>
    <n v="101"/>
    <n v="111"/>
    <n v="122"/>
    <n v="171"/>
    <n v="183"/>
    <n v="191"/>
    <m/>
    <n v="0"/>
    <n v="0"/>
    <n v="0"/>
    <n v="0"/>
    <n v="0"/>
    <n v="0"/>
    <n v="0"/>
    <n v="15"/>
    <n v="0"/>
    <n v="0"/>
    <n v="0"/>
    <n v="0"/>
    <n v="0"/>
    <n v="35"/>
    <n v="0"/>
    <n v="50"/>
    <n v="50"/>
    <n v="0"/>
    <n v="0"/>
    <n v="50"/>
    <x v="104"/>
  </r>
  <r>
    <x v="105"/>
    <m/>
    <x v="0"/>
    <s v="MENC - PIM"/>
    <x v="4"/>
    <m/>
    <m/>
    <n v="11"/>
    <n v="1"/>
    <n v="12"/>
    <n v="21"/>
    <n v="22"/>
    <n v="31"/>
    <n v="33"/>
    <n v="51"/>
    <n v="61"/>
    <n v="73"/>
    <n v="74"/>
    <n v="103"/>
    <n v="111"/>
    <n v="184"/>
    <n v="191"/>
    <m/>
    <n v="0"/>
    <n v="0"/>
    <n v="0"/>
    <n v="0"/>
    <n v="20"/>
    <n v="0"/>
    <n v="0"/>
    <n v="0"/>
    <n v="0"/>
    <n v="15"/>
    <n v="0"/>
    <n v="0"/>
    <n v="0"/>
    <n v="0"/>
    <n v="0"/>
    <n v="35"/>
    <n v="35"/>
    <n v="0"/>
    <n v="0"/>
    <n v="35"/>
    <x v="105"/>
  </r>
  <r>
    <x v="106"/>
    <s v="Turboronnie"/>
    <x v="0"/>
    <s v="RENA - REGH"/>
    <x v="11"/>
    <m/>
    <m/>
    <n v="11"/>
    <n v="12"/>
    <n v="1"/>
    <n v="184"/>
    <n v="111"/>
    <n v="73"/>
    <n v="33"/>
    <n v="22"/>
    <n v="81"/>
    <n v="183"/>
    <n v="152"/>
    <n v="103"/>
    <n v="14"/>
    <n v="41"/>
    <n v="171"/>
    <m/>
    <n v="0"/>
    <n v="0"/>
    <n v="0"/>
    <n v="0"/>
    <n v="0"/>
    <n v="15"/>
    <n v="0"/>
    <n v="20"/>
    <n v="10"/>
    <n v="35"/>
    <n v="9"/>
    <n v="0"/>
    <n v="0"/>
    <n v="0"/>
    <n v="0"/>
    <n v="89"/>
    <n v="89"/>
    <n v="0"/>
    <n v="0"/>
    <n v="89"/>
    <x v="106"/>
  </r>
  <r>
    <x v="107"/>
    <s v="Chrissie"/>
    <x v="0"/>
    <s v="iENH - IDATE"/>
    <x v="3"/>
    <m/>
    <m/>
    <n v="11"/>
    <n v="22"/>
    <n v="21"/>
    <n v="12"/>
    <n v="31"/>
    <n v="184"/>
    <n v="61"/>
    <n v="111"/>
    <n v="2"/>
    <n v="73"/>
    <n v="14"/>
    <n v="192"/>
    <n v="33"/>
    <n v="131"/>
    <n v="1"/>
    <m/>
    <n v="0"/>
    <n v="20"/>
    <n v="0"/>
    <n v="0"/>
    <n v="0"/>
    <n v="0"/>
    <n v="0"/>
    <n v="0"/>
    <n v="0"/>
    <n v="15"/>
    <n v="0"/>
    <n v="0"/>
    <n v="0"/>
    <n v="0"/>
    <n v="0"/>
    <n v="35"/>
    <n v="35"/>
    <n v="0"/>
    <n v="0"/>
    <n v="35"/>
    <x v="107"/>
  </r>
  <r>
    <x v="108"/>
    <s v="Pop"/>
    <x v="0"/>
    <s v="AENO - AREC"/>
    <x v="0"/>
    <m/>
    <m/>
    <n v="73"/>
    <n v="1"/>
    <n v="2"/>
    <n v="11"/>
    <n v="12"/>
    <n v="14"/>
    <n v="21"/>
    <n v="22"/>
    <n v="33"/>
    <n v="81"/>
    <n v="84"/>
    <n v="93"/>
    <n v="104"/>
    <n v="111"/>
    <n v="165"/>
    <m/>
    <n v="30"/>
    <n v="0"/>
    <n v="0"/>
    <n v="0"/>
    <n v="0"/>
    <n v="0"/>
    <n v="0"/>
    <n v="20"/>
    <n v="0"/>
    <n v="10"/>
    <n v="0"/>
    <n v="4"/>
    <n v="0"/>
    <n v="0"/>
    <n v="0"/>
    <n v="64"/>
    <n v="64"/>
    <n v="0"/>
    <n v="0"/>
    <n v="64"/>
    <x v="108"/>
  </r>
  <r>
    <x v="109"/>
    <m/>
    <x v="0"/>
    <s v="MENC - PIM"/>
    <x v="12"/>
    <m/>
    <m/>
    <n v="12"/>
    <n v="62"/>
    <n v="2"/>
    <n v="1"/>
    <n v="11"/>
    <n v="22"/>
    <n v="34"/>
    <n v="45"/>
    <n v="56"/>
    <n v="71"/>
    <n v="14"/>
    <n v="78"/>
    <n v="73"/>
    <n v="101"/>
    <n v="112"/>
    <m/>
    <n v="0"/>
    <n v="0"/>
    <n v="0"/>
    <n v="0"/>
    <n v="0"/>
    <n v="20"/>
    <n v="0"/>
    <n v="0"/>
    <n v="0"/>
    <n v="0"/>
    <n v="0"/>
    <n v="0"/>
    <n v="15"/>
    <n v="0"/>
    <n v="0"/>
    <n v="35"/>
    <n v="35"/>
    <n v="0"/>
    <n v="0"/>
    <n v="35"/>
    <x v="109"/>
  </r>
  <r>
    <x v="110"/>
    <s v="Cinderella"/>
    <x v="0"/>
    <s v="DCMR - REGENBOOG"/>
    <x v="3"/>
    <m/>
    <m/>
    <n v="11"/>
    <n v="1"/>
    <n v="3"/>
    <n v="4"/>
    <n v="12"/>
    <n v="14"/>
    <n v="21"/>
    <n v="22"/>
    <n v="51"/>
    <n v="73"/>
    <n v="81"/>
    <n v="111"/>
    <n v="103"/>
    <n v="183"/>
    <n v="191"/>
    <m/>
    <n v="0"/>
    <n v="0"/>
    <n v="0"/>
    <n v="0"/>
    <n v="0"/>
    <n v="0"/>
    <n v="0"/>
    <n v="20"/>
    <n v="0"/>
    <n v="15"/>
    <n v="10"/>
    <n v="0"/>
    <n v="0"/>
    <n v="35"/>
    <n v="0"/>
    <n v="80"/>
    <n v="80"/>
    <n v="0"/>
    <n v="0"/>
    <n v="80"/>
    <x v="110"/>
  </r>
  <r>
    <x v="111"/>
    <s v="Klatretrøye"/>
    <x v="15"/>
    <s v="DCMR - REGENBOOG"/>
    <x v="6"/>
    <m/>
    <m/>
    <n v="11"/>
    <n v="12"/>
    <n v="1"/>
    <n v="8"/>
    <n v="184"/>
    <n v="51"/>
    <n v="111"/>
    <n v="171"/>
    <n v="104"/>
    <n v="21"/>
    <n v="73"/>
    <n v="22"/>
    <n v="152"/>
    <n v="182"/>
    <n v="91"/>
    <m/>
    <n v="0"/>
    <n v="0"/>
    <n v="0"/>
    <n v="0"/>
    <n v="0"/>
    <n v="0"/>
    <n v="0"/>
    <n v="0"/>
    <n v="0"/>
    <n v="0"/>
    <n v="15"/>
    <n v="20"/>
    <n v="9"/>
    <n v="0"/>
    <n v="0"/>
    <n v="44"/>
    <n v="44"/>
    <n v="0"/>
    <n v="0"/>
    <n v="44"/>
    <x v="111"/>
  </r>
  <r>
    <x v="112"/>
    <s v="Frank Vroem"/>
    <x v="0"/>
    <s v="Oud Medewerkers"/>
    <x v="10"/>
    <m/>
    <m/>
    <n v="1"/>
    <n v="11"/>
    <n v="12"/>
    <n v="14"/>
    <n v="21"/>
    <n v="33"/>
    <n v="41"/>
    <n v="43"/>
    <n v="71"/>
    <n v="74"/>
    <n v="103"/>
    <n v="112"/>
    <n v="174"/>
    <n v="184"/>
    <n v="192"/>
    <m/>
    <n v="0"/>
    <n v="0"/>
    <n v="0"/>
    <n v="0"/>
    <n v="0"/>
    <n v="0"/>
    <n v="0"/>
    <n v="5"/>
    <n v="0"/>
    <n v="0"/>
    <n v="0"/>
    <n v="0"/>
    <n v="6"/>
    <n v="0"/>
    <n v="0"/>
    <n v="11"/>
    <n v="11"/>
    <n v="0"/>
    <n v="0"/>
    <n v="11"/>
    <x v="112"/>
  </r>
  <r>
    <x v="113"/>
    <s v="Boer Jack"/>
    <x v="16"/>
    <s v="DCMR - REGENBOOG"/>
    <x v="2"/>
    <m/>
    <m/>
    <n v="11"/>
    <n v="51"/>
    <n v="191"/>
    <n v="73"/>
    <n v="21"/>
    <n v="12"/>
    <n v="203"/>
    <n v="8"/>
    <n v="152"/>
    <n v="165"/>
    <n v="103"/>
    <n v="74"/>
    <n v="111"/>
    <n v="2"/>
    <n v="1"/>
    <m/>
    <n v="0"/>
    <n v="0"/>
    <n v="0"/>
    <n v="15"/>
    <n v="0"/>
    <n v="0"/>
    <n v="8"/>
    <n v="0"/>
    <n v="9"/>
    <n v="0"/>
    <n v="0"/>
    <n v="0"/>
    <n v="0"/>
    <n v="0"/>
    <n v="0"/>
    <n v="32"/>
    <n v="32"/>
    <n v="0"/>
    <n v="0"/>
    <n v="32"/>
    <x v="113"/>
  </r>
  <r>
    <x v="114"/>
    <m/>
    <x v="0"/>
    <s v="DCMR - REGENBOOG"/>
    <x v="4"/>
    <m/>
    <m/>
    <n v="11"/>
    <n v="1"/>
    <n v="21"/>
    <n v="33"/>
    <n v="73"/>
    <n v="173"/>
    <n v="184"/>
    <n v="111"/>
    <n v="14"/>
    <n v="22"/>
    <n v="2"/>
    <n v="18"/>
    <n v="51"/>
    <n v="152"/>
    <n v="12"/>
    <m/>
    <n v="0"/>
    <n v="0"/>
    <n v="0"/>
    <n v="0"/>
    <n v="15"/>
    <n v="30"/>
    <n v="0"/>
    <n v="0"/>
    <n v="0"/>
    <n v="20"/>
    <n v="0"/>
    <n v="0"/>
    <n v="0"/>
    <n v="9"/>
    <n v="0"/>
    <n v="74"/>
    <n v="74"/>
    <n v="0"/>
    <n v="0"/>
    <n v="74"/>
    <x v="114"/>
  </r>
  <r>
    <x v="115"/>
    <s v="Rib Aïe"/>
    <x v="0"/>
    <s v="MENC - PIM"/>
    <x v="6"/>
    <m/>
    <m/>
    <n v="12"/>
    <n v="26"/>
    <n v="38"/>
    <n v="42"/>
    <n v="54"/>
    <n v="62"/>
    <n v="72"/>
    <n v="84"/>
    <n v="92"/>
    <n v="103"/>
    <n v="115"/>
    <n v="121"/>
    <n v="227"/>
    <n v="147"/>
    <n v="171"/>
    <m/>
    <n v="0"/>
    <n v="0"/>
    <n v="0"/>
    <n v="0"/>
    <n v="0"/>
    <n v="0"/>
    <n v="0"/>
    <n v="0"/>
    <n v="0"/>
    <n v="0"/>
    <n v="0"/>
    <n v="0"/>
    <n v="0"/>
    <n v="0"/>
    <n v="0"/>
    <n v="0"/>
    <n v="0"/>
    <n v="0"/>
    <n v="0"/>
    <n v="0"/>
    <x v="115"/>
  </r>
  <r>
    <x v="116"/>
    <m/>
    <x v="0"/>
    <s v="MENC - PIM"/>
    <x v="0"/>
    <m/>
    <m/>
    <n v="1"/>
    <n v="12"/>
    <n v="112"/>
    <n v="192"/>
    <n v="197"/>
    <n v="132"/>
    <n v="23"/>
    <n v="15"/>
    <n v="72"/>
    <n v="4"/>
    <n v="107"/>
    <n v="73"/>
    <n v="64"/>
    <n v="62"/>
    <n v="171"/>
    <m/>
    <n v="0"/>
    <n v="0"/>
    <n v="0"/>
    <n v="0"/>
    <n v="0"/>
    <n v="0"/>
    <n v="0"/>
    <n v="0"/>
    <n v="0"/>
    <n v="0"/>
    <n v="0"/>
    <n v="15"/>
    <n v="0"/>
    <n v="0"/>
    <n v="0"/>
    <n v="15"/>
    <n v="15"/>
    <n v="0"/>
    <n v="0"/>
    <n v="15"/>
    <x v="116"/>
  </r>
  <r>
    <x v="117"/>
    <m/>
    <x v="0"/>
    <s v="MENC - PIM"/>
    <x v="12"/>
    <m/>
    <m/>
    <n v="1"/>
    <n v="12"/>
    <n v="11"/>
    <n v="111"/>
    <n v="191"/>
    <n v="71"/>
    <n v="61"/>
    <n v="171"/>
    <n v="51"/>
    <n v="131"/>
    <n v="103"/>
    <n v="41"/>
    <n v="21"/>
    <n v="8"/>
    <n v="184"/>
    <m/>
    <n v="0"/>
    <n v="0"/>
    <n v="0"/>
    <n v="0"/>
    <n v="0"/>
    <n v="0"/>
    <n v="0"/>
    <n v="0"/>
    <n v="0"/>
    <n v="0"/>
    <n v="0"/>
    <n v="0"/>
    <n v="0"/>
    <n v="0"/>
    <n v="0"/>
    <n v="0"/>
    <n v="0"/>
    <n v="0"/>
    <n v="0"/>
    <n v="0"/>
    <x v="117"/>
  </r>
  <r>
    <x v="118"/>
    <m/>
    <x v="17"/>
    <s v="MENC - FJZ"/>
    <x v="2"/>
    <m/>
    <m/>
    <n v="12"/>
    <n v="11"/>
    <n v="1"/>
    <n v="2"/>
    <n v="71"/>
    <n v="111"/>
    <n v="184"/>
    <n v="103"/>
    <n v="73"/>
    <n v="33"/>
    <n v="81"/>
    <n v="22"/>
    <n v="152"/>
    <n v="93"/>
    <n v="21"/>
    <m/>
    <n v="0"/>
    <n v="0"/>
    <n v="0"/>
    <n v="0"/>
    <n v="0"/>
    <n v="0"/>
    <n v="0"/>
    <n v="0"/>
    <n v="15"/>
    <n v="0"/>
    <n v="10"/>
    <n v="20"/>
    <n v="9"/>
    <n v="4"/>
    <n v="0"/>
    <n v="58"/>
    <n v="58"/>
    <n v="0"/>
    <n v="0"/>
    <n v="58"/>
    <x v="118"/>
  </r>
  <r>
    <x v="119"/>
    <m/>
    <x v="0"/>
    <s v="Oud Medewerkers"/>
    <x v="9"/>
    <m/>
    <m/>
    <n v="111"/>
    <n v="33"/>
    <n v="21"/>
    <n v="152"/>
    <n v="61"/>
    <n v="2"/>
    <n v="203"/>
    <n v="104"/>
    <n v="146"/>
    <n v="14"/>
    <n v="182"/>
    <n v="184"/>
    <n v="91"/>
    <n v="11"/>
    <n v="31"/>
    <m/>
    <n v="0"/>
    <n v="0"/>
    <n v="0"/>
    <n v="9"/>
    <n v="0"/>
    <n v="0"/>
    <n v="8"/>
    <n v="0"/>
    <n v="0"/>
    <n v="0"/>
    <n v="0"/>
    <n v="0"/>
    <n v="0"/>
    <n v="0"/>
    <n v="0"/>
    <n v="17"/>
    <n v="17"/>
    <n v="0"/>
    <n v="0"/>
    <n v="17"/>
    <x v="119"/>
  </r>
  <r>
    <x v="120"/>
    <m/>
    <x v="0"/>
    <s v="iENH - IDATE"/>
    <x v="7"/>
    <m/>
    <m/>
    <n v="12"/>
    <n v="1"/>
    <n v="11"/>
    <n v="14"/>
    <n v="17"/>
    <n v="21"/>
    <n v="34"/>
    <n v="41"/>
    <n v="56"/>
    <n v="73"/>
    <n v="91"/>
    <n v="111"/>
    <n v="153"/>
    <n v="183"/>
    <n v="191"/>
    <m/>
    <n v="0"/>
    <n v="0"/>
    <n v="0"/>
    <n v="0"/>
    <n v="0"/>
    <n v="0"/>
    <n v="0"/>
    <n v="0"/>
    <n v="0"/>
    <n v="15"/>
    <n v="0"/>
    <n v="0"/>
    <n v="0"/>
    <n v="35"/>
    <n v="0"/>
    <n v="50"/>
    <n v="50"/>
    <n v="0"/>
    <n v="0"/>
    <n v="50"/>
    <x v="120"/>
  </r>
  <r>
    <x v="121"/>
    <s v="Ro"/>
    <x v="0"/>
    <s v="RENA - REGIN"/>
    <x v="8"/>
    <m/>
    <m/>
    <n v="1"/>
    <n v="11"/>
    <n v="12"/>
    <n v="21"/>
    <n v="73"/>
    <n v="191"/>
    <n v="33"/>
    <n v="111"/>
    <n v="184"/>
    <n v="41"/>
    <n v="51"/>
    <n v="61"/>
    <n v="141"/>
    <n v="22"/>
    <n v="16"/>
    <m/>
    <n v="0"/>
    <n v="0"/>
    <n v="0"/>
    <n v="0"/>
    <n v="15"/>
    <n v="0"/>
    <n v="0"/>
    <n v="0"/>
    <n v="0"/>
    <n v="0"/>
    <n v="0"/>
    <n v="0"/>
    <n v="0"/>
    <n v="20"/>
    <n v="0"/>
    <n v="35"/>
    <n v="35"/>
    <n v="0"/>
    <n v="0"/>
    <n v="35"/>
    <x v="121"/>
  </r>
  <r>
    <x v="122"/>
    <s v="AMC"/>
    <x v="0"/>
    <s v="RENA - REGH"/>
    <x v="12"/>
    <m/>
    <m/>
    <n v="1"/>
    <n v="111"/>
    <n v="11"/>
    <n v="31"/>
    <n v="73"/>
    <n v="183"/>
    <n v="21"/>
    <n v="192"/>
    <n v="22"/>
    <n v="33"/>
    <n v="81"/>
    <n v="41"/>
    <n v="61"/>
    <n v="12"/>
    <n v="51"/>
    <m/>
    <n v="0"/>
    <n v="0"/>
    <n v="0"/>
    <n v="0"/>
    <n v="15"/>
    <n v="35"/>
    <n v="0"/>
    <n v="0"/>
    <n v="20"/>
    <n v="0"/>
    <n v="10"/>
    <n v="0"/>
    <n v="0"/>
    <n v="0"/>
    <n v="0"/>
    <n v="80"/>
    <n v="80"/>
    <n v="0"/>
    <n v="0"/>
    <n v="80"/>
    <x v="122"/>
  </r>
  <r>
    <x v="123"/>
    <s v="MSK"/>
    <x v="0"/>
    <s v="MENC - PIM"/>
    <x v="12"/>
    <m/>
    <m/>
    <n v="1"/>
    <n v="12"/>
    <n v="111"/>
    <n v="11"/>
    <n v="184"/>
    <n v="224"/>
    <n v="71"/>
    <n v="73"/>
    <n v="61"/>
    <n v="41"/>
    <n v="21"/>
    <n v="81"/>
    <n v="191"/>
    <n v="93"/>
    <n v="101"/>
    <m/>
    <n v="0"/>
    <n v="0"/>
    <n v="0"/>
    <n v="0"/>
    <n v="0"/>
    <n v="0"/>
    <n v="0"/>
    <n v="15"/>
    <n v="0"/>
    <n v="0"/>
    <n v="0"/>
    <n v="10"/>
    <n v="0"/>
    <n v="4"/>
    <n v="0"/>
    <n v="29"/>
    <n v="29"/>
    <n v="0"/>
    <n v="0"/>
    <n v="29"/>
    <x v="123"/>
  </r>
</pivotCacheRecords>
</file>

<file path=xl/pivotCache/pivotCacheRecords3.xml><?xml version="1.0" encoding="utf-8"?>
<pivotCacheRecords xmlns="http://schemas.openxmlformats.org/spreadsheetml/2006/main" xmlns:r="http://schemas.openxmlformats.org/officeDocument/2006/relationships" count="256">
  <r>
    <x v="0"/>
    <s v="Astana"/>
    <s v="ja"/>
    <m/>
    <n v="41"/>
    <n v="12"/>
    <n v="61"/>
    <n v="141"/>
    <n v="192"/>
    <n v="111"/>
    <n v="172"/>
    <n v="103"/>
    <n v="171"/>
    <n v="101"/>
    <n v="11"/>
    <n v="132"/>
    <n v="33"/>
    <n v="73"/>
    <n v="122"/>
    <m/>
    <n v="0"/>
    <n v="0"/>
    <n v="0"/>
    <n v="0"/>
    <n v="0"/>
    <n v="0"/>
    <n v="0"/>
    <n v="0"/>
    <n v="0"/>
    <n v="0"/>
    <n v="0"/>
    <n v="0"/>
    <n v="0"/>
    <n v="15"/>
    <n v="0"/>
    <n v="15"/>
  </r>
  <r>
    <x v="1"/>
    <s v="CCC Team"/>
    <s v="ja"/>
    <m/>
    <n v="11"/>
    <n v="12"/>
    <n v="71"/>
    <n v="103"/>
    <n v="1"/>
    <n v="14"/>
    <n v="111"/>
    <n v="21"/>
    <n v="171"/>
    <n v="2"/>
    <n v="184"/>
    <n v="23"/>
    <n v="31"/>
    <n v="73"/>
    <n v="33"/>
    <m/>
    <n v="0"/>
    <n v="0"/>
    <n v="0"/>
    <n v="0"/>
    <n v="0"/>
    <n v="0"/>
    <n v="0"/>
    <n v="0"/>
    <n v="0"/>
    <n v="0"/>
    <n v="0"/>
    <n v="0"/>
    <n v="0"/>
    <n v="15"/>
    <n v="0"/>
    <n v="15"/>
  </r>
  <r>
    <x v="2"/>
    <s v="Team Ineos Grenadiers"/>
    <s v="ja"/>
    <m/>
    <n v="73"/>
    <n v="3"/>
    <n v="11"/>
    <n v="22"/>
    <n v="33"/>
    <n v="51"/>
    <n v="61"/>
    <n v="65"/>
    <n v="12"/>
    <n v="81"/>
    <n v="84"/>
    <n v="101"/>
    <n v="122"/>
    <n v="131"/>
    <n v="191"/>
    <m/>
    <n v="30"/>
    <n v="0"/>
    <n v="0"/>
    <n v="20"/>
    <n v="0"/>
    <n v="0"/>
    <n v="0"/>
    <n v="0"/>
    <n v="0"/>
    <n v="10"/>
    <n v="0"/>
    <n v="0"/>
    <n v="0"/>
    <n v="0"/>
    <n v="0"/>
    <n v="60"/>
  </r>
  <r>
    <x v="2"/>
    <s v="Astana"/>
    <s v="ja"/>
    <m/>
    <n v="11"/>
    <n v="1"/>
    <n v="3"/>
    <n v="12"/>
    <n v="17"/>
    <n v="21"/>
    <n v="22"/>
    <n v="41"/>
    <n v="65"/>
    <n v="73"/>
    <n v="111"/>
    <n v="122"/>
    <n v="141"/>
    <n v="146"/>
    <n v="183"/>
    <m/>
    <n v="0"/>
    <n v="0"/>
    <n v="0"/>
    <n v="0"/>
    <n v="0"/>
    <n v="0"/>
    <n v="20"/>
    <n v="0"/>
    <n v="0"/>
    <n v="15"/>
    <n v="0"/>
    <n v="0"/>
    <n v="0"/>
    <n v="0"/>
    <n v="35"/>
    <n v="70"/>
  </r>
  <r>
    <x v="3"/>
    <s v="Deceuninck - Quick Step"/>
    <s v="ja"/>
    <m/>
    <n v="103"/>
    <n v="2"/>
    <n v="41"/>
    <n v="184"/>
    <n v="14"/>
    <n v="111"/>
    <n v="73"/>
    <n v="92"/>
    <n v="62"/>
    <n v="81"/>
    <n v="12"/>
    <n v="18"/>
    <n v="91"/>
    <n v="113"/>
    <n v="164"/>
    <m/>
    <n v="0"/>
    <n v="0"/>
    <n v="0"/>
    <n v="0"/>
    <n v="0"/>
    <n v="0"/>
    <n v="15"/>
    <n v="0"/>
    <n v="0"/>
    <n v="10"/>
    <n v="0"/>
    <n v="0"/>
    <n v="0"/>
    <n v="0"/>
    <n v="25"/>
    <n v="50"/>
  </r>
  <r>
    <x v="4"/>
    <s v="Astana"/>
    <s v="ja"/>
    <m/>
    <n v="21"/>
    <n v="184"/>
    <n v="2"/>
    <n v="11"/>
    <n v="14"/>
    <n v="22"/>
    <n v="51"/>
    <n v="71"/>
    <n v="59"/>
    <n v="73"/>
    <n v="81"/>
    <n v="33"/>
    <n v="61"/>
    <n v="121"/>
    <n v="131"/>
    <m/>
    <n v="0"/>
    <n v="0"/>
    <n v="0"/>
    <n v="0"/>
    <n v="0"/>
    <n v="20"/>
    <n v="0"/>
    <n v="0"/>
    <n v="0"/>
    <n v="15"/>
    <n v="10"/>
    <n v="0"/>
    <n v="0"/>
    <n v="0"/>
    <n v="0"/>
    <n v="45"/>
  </r>
  <r>
    <x v="5"/>
    <s v="Groupama FDJ"/>
    <s v="ja"/>
    <m/>
    <n v="11"/>
    <n v="14"/>
    <n v="12"/>
    <n v="81"/>
    <n v="33"/>
    <n v="61"/>
    <n v="73"/>
    <n v="1"/>
    <n v="121"/>
    <n v="22"/>
    <n v="31"/>
    <n v="21"/>
    <n v="111"/>
    <n v="103"/>
    <n v="184"/>
    <m/>
    <n v="0"/>
    <n v="0"/>
    <n v="0"/>
    <n v="10"/>
    <n v="0"/>
    <n v="0"/>
    <n v="15"/>
    <n v="0"/>
    <n v="0"/>
    <n v="20"/>
    <n v="0"/>
    <n v="0"/>
    <n v="0"/>
    <n v="0"/>
    <n v="0"/>
    <n v="45"/>
  </r>
  <r>
    <x v="6"/>
    <s v="Astana"/>
    <s v="ja"/>
    <m/>
    <n v="93"/>
    <n v="12"/>
    <n v="65"/>
    <n v="2"/>
    <n v="1"/>
    <n v="11"/>
    <n v="21"/>
    <n v="22"/>
    <n v="33"/>
    <n v="73"/>
    <n v="81"/>
    <n v="111"/>
    <n v="141"/>
    <n v="152"/>
    <n v="184"/>
    <m/>
    <n v="8"/>
    <n v="0"/>
    <n v="0"/>
    <n v="0"/>
    <n v="0"/>
    <n v="0"/>
    <n v="0"/>
    <n v="20"/>
    <n v="0"/>
    <n v="15"/>
    <n v="10"/>
    <n v="0"/>
    <n v="0"/>
    <n v="9"/>
    <n v="0"/>
    <n v="62"/>
  </r>
  <r>
    <x v="1"/>
    <s v="AG2R La Mondiale"/>
    <s v="ja"/>
    <m/>
    <n v="2"/>
    <n v="1"/>
    <n v="51"/>
    <n v="61"/>
    <n v="65"/>
    <n v="73"/>
    <n v="81"/>
    <n v="91"/>
    <n v="93"/>
    <n v="101"/>
    <n v="103"/>
    <n v="132"/>
    <n v="184"/>
    <n v="21"/>
    <n v="12"/>
    <m/>
    <n v="0"/>
    <n v="0"/>
    <n v="0"/>
    <n v="0"/>
    <n v="0"/>
    <n v="15"/>
    <n v="10"/>
    <n v="0"/>
    <n v="4"/>
    <n v="0"/>
    <n v="0"/>
    <n v="0"/>
    <n v="0"/>
    <n v="0"/>
    <n v="0"/>
    <n v="29"/>
  </r>
  <r>
    <x v="1"/>
    <s v="AG2R La Mondiale"/>
    <s v="ja"/>
    <m/>
    <n v="12"/>
    <n v="4"/>
    <n v="36"/>
    <n v="26"/>
    <n v="191"/>
    <n v="14"/>
    <n v="62"/>
    <n v="93"/>
    <n v="165"/>
    <n v="16"/>
    <n v="113"/>
    <n v="28"/>
    <n v="41"/>
    <n v="75"/>
    <n v="22"/>
    <m/>
    <n v="0"/>
    <n v="0"/>
    <n v="0"/>
    <n v="0"/>
    <n v="0"/>
    <n v="0"/>
    <n v="0"/>
    <n v="4"/>
    <n v="0"/>
    <n v="0"/>
    <n v="0"/>
    <n v="0"/>
    <n v="0"/>
    <n v="0"/>
    <n v="20"/>
    <n v="24"/>
  </r>
  <r>
    <x v="6"/>
    <s v="CCC Team"/>
    <s v="ja"/>
    <m/>
    <n v="11"/>
    <n v="12"/>
    <n v="14"/>
    <n v="18"/>
    <n v="1"/>
    <n v="2"/>
    <n v="8"/>
    <n v="21"/>
    <n v="22"/>
    <n v="73"/>
    <n v="111"/>
    <n v="162"/>
    <n v="171"/>
    <n v="191"/>
    <n v="41"/>
    <m/>
    <n v="0"/>
    <n v="0"/>
    <n v="0"/>
    <n v="0"/>
    <n v="0"/>
    <n v="0"/>
    <n v="0"/>
    <n v="0"/>
    <n v="20"/>
    <n v="15"/>
    <n v="0"/>
    <n v="0"/>
    <n v="0"/>
    <n v="0"/>
    <n v="0"/>
    <n v="35"/>
  </r>
  <r>
    <x v="6"/>
    <s v="Cofidis"/>
    <s v="ja"/>
    <m/>
    <n v="11"/>
    <n v="1"/>
    <n v="12"/>
    <n v="14"/>
    <n v="21"/>
    <n v="31"/>
    <n v="33"/>
    <n v="51"/>
    <n v="61"/>
    <n v="71"/>
    <n v="73"/>
    <n v="103"/>
    <n v="111"/>
    <n v="2"/>
    <n v="184"/>
    <m/>
    <n v="0"/>
    <n v="0"/>
    <n v="0"/>
    <n v="0"/>
    <n v="0"/>
    <n v="0"/>
    <n v="0"/>
    <n v="0"/>
    <n v="0"/>
    <n v="0"/>
    <n v="15"/>
    <n v="0"/>
    <n v="0"/>
    <n v="0"/>
    <n v="0"/>
    <n v="15"/>
  </r>
  <r>
    <x v="7"/>
    <s v="BORA Hansgrohe"/>
    <s v="ja"/>
    <m/>
    <n v="12"/>
    <n v="21"/>
    <n v="22"/>
    <n v="191"/>
    <n v="31"/>
    <n v="35"/>
    <n v="61"/>
    <n v="73"/>
    <n v="91"/>
    <n v="101"/>
    <n v="111"/>
    <n v="1"/>
    <n v="3"/>
    <n v="131"/>
    <n v="141"/>
    <m/>
    <n v="0"/>
    <n v="0"/>
    <n v="20"/>
    <n v="0"/>
    <n v="0"/>
    <n v="0"/>
    <n v="0"/>
    <n v="15"/>
    <n v="0"/>
    <n v="0"/>
    <n v="0"/>
    <n v="0"/>
    <n v="0"/>
    <n v="0"/>
    <n v="0"/>
    <n v="35"/>
  </r>
  <r>
    <x v="7"/>
    <s v="Mitchelton - Scott"/>
    <s v="ja"/>
    <m/>
    <n v="11"/>
    <n v="12"/>
    <n v="1"/>
    <n v="192"/>
    <n v="161"/>
    <n v="41"/>
    <n v="31"/>
    <n v="51"/>
    <n v="154"/>
    <n v="62"/>
    <n v="73"/>
    <n v="91"/>
    <n v="111"/>
    <n v="134"/>
    <n v="142"/>
    <m/>
    <n v="0"/>
    <n v="0"/>
    <n v="0"/>
    <n v="0"/>
    <n v="0"/>
    <n v="0"/>
    <n v="0"/>
    <n v="0"/>
    <n v="0"/>
    <n v="0"/>
    <n v="15"/>
    <n v="0"/>
    <n v="0"/>
    <n v="0"/>
    <n v="0"/>
    <n v="15"/>
  </r>
  <r>
    <x v="8"/>
    <s v="Groupama FDJ"/>
    <s v="ja"/>
    <m/>
    <n v="12"/>
    <n v="11"/>
    <n v="1"/>
    <n v="21"/>
    <n v="41"/>
    <n v="171"/>
    <n v="183"/>
    <n v="14"/>
    <n v="35"/>
    <n v="73"/>
    <n v="91"/>
    <n v="101"/>
    <n v="111"/>
    <n v="122"/>
    <n v="131"/>
    <m/>
    <n v="0"/>
    <n v="0"/>
    <n v="0"/>
    <n v="0"/>
    <n v="0"/>
    <n v="0"/>
    <n v="35"/>
    <n v="0"/>
    <n v="0"/>
    <n v="15"/>
    <n v="0"/>
    <n v="0"/>
    <n v="0"/>
    <n v="0"/>
    <n v="0"/>
    <n v="50"/>
  </r>
  <r>
    <x v="6"/>
    <s v="Mitchelton - Scott"/>
    <s v="ja"/>
    <m/>
    <n v="12"/>
    <n v="11"/>
    <n v="2"/>
    <n v="1"/>
    <n v="21"/>
    <n v="41"/>
    <n v="73"/>
    <n v="71"/>
    <n v="111"/>
    <n v="51"/>
    <n v="101"/>
    <n v="142"/>
    <n v="172"/>
    <n v="191"/>
    <n v="61"/>
    <m/>
    <n v="0"/>
    <n v="0"/>
    <n v="0"/>
    <n v="0"/>
    <n v="0"/>
    <n v="0"/>
    <n v="15"/>
    <n v="0"/>
    <n v="0"/>
    <n v="0"/>
    <n v="0"/>
    <n v="0"/>
    <n v="0"/>
    <n v="0"/>
    <n v="0"/>
    <n v="15"/>
  </r>
  <r>
    <x v="9"/>
    <s v="Cofidis"/>
    <s v="ja"/>
    <m/>
    <n v="12"/>
    <n v="11"/>
    <n v="21"/>
    <n v="1"/>
    <n v="31"/>
    <n v="73"/>
    <n v="17"/>
    <n v="91"/>
    <n v="3"/>
    <n v="122"/>
    <n v="171"/>
    <n v="191"/>
    <n v="61"/>
    <n v="101"/>
    <n v="62"/>
    <m/>
    <n v="0"/>
    <n v="0"/>
    <n v="0"/>
    <n v="0"/>
    <n v="0"/>
    <n v="15"/>
    <n v="0"/>
    <n v="0"/>
    <n v="0"/>
    <n v="0"/>
    <n v="0"/>
    <n v="0"/>
    <n v="0"/>
    <n v="0"/>
    <n v="0"/>
    <n v="15"/>
  </r>
  <r>
    <x v="1"/>
    <s v="BORA Hansgrohe"/>
    <s v="ja"/>
    <m/>
    <n v="11"/>
    <n v="2"/>
    <n v="21"/>
    <n v="22"/>
    <n v="34"/>
    <n v="41"/>
    <n v="61"/>
    <n v="91"/>
    <n v="141"/>
    <n v="12"/>
    <n v="192"/>
    <n v="33"/>
    <n v="81"/>
    <n v="73"/>
    <n v="1"/>
    <m/>
    <n v="0"/>
    <n v="0"/>
    <n v="0"/>
    <n v="20"/>
    <n v="0"/>
    <n v="0"/>
    <n v="0"/>
    <n v="0"/>
    <n v="0"/>
    <n v="0"/>
    <n v="0"/>
    <n v="0"/>
    <n v="10"/>
    <n v="15"/>
    <n v="0"/>
    <n v="45"/>
  </r>
  <r>
    <x v="3"/>
    <s v="Movistar Team"/>
    <s v="ja"/>
    <m/>
    <n v="12"/>
    <n v="81"/>
    <n v="73"/>
    <n v="33"/>
    <n v="82"/>
    <n v="101"/>
    <n v="96"/>
    <n v="21"/>
    <n v="185"/>
    <n v="61"/>
    <n v="171"/>
    <n v="112"/>
    <n v="103"/>
    <n v="191"/>
    <n v="18"/>
    <m/>
    <n v="0"/>
    <n v="10"/>
    <n v="15"/>
    <n v="0"/>
    <n v="0"/>
    <n v="0"/>
    <n v="0"/>
    <n v="0"/>
    <n v="0"/>
    <n v="0"/>
    <n v="0"/>
    <n v="0"/>
    <n v="0"/>
    <n v="0"/>
    <n v="0"/>
    <n v="25"/>
  </r>
  <r>
    <x v="6"/>
    <s v="AG2R La Mondiale"/>
    <s v="ja"/>
    <m/>
    <n v="1"/>
    <n v="12"/>
    <n v="22"/>
    <n v="33"/>
    <n v="184"/>
    <n v="41"/>
    <n v="181"/>
    <n v="191"/>
    <n v="142"/>
    <n v="71"/>
    <n v="72"/>
    <n v="73"/>
    <n v="81"/>
    <n v="103"/>
    <n v="21"/>
    <m/>
    <n v="0"/>
    <n v="0"/>
    <n v="20"/>
    <n v="0"/>
    <n v="0"/>
    <n v="0"/>
    <n v="0"/>
    <n v="0"/>
    <n v="0"/>
    <n v="0"/>
    <n v="0"/>
    <n v="15"/>
    <n v="10"/>
    <n v="0"/>
    <n v="0"/>
    <n v="45"/>
  </r>
  <r>
    <x v="6"/>
    <s v="Groupama FDJ"/>
    <s v="ja"/>
    <m/>
    <n v="11"/>
    <n v="1"/>
    <n v="12"/>
    <n v="21"/>
    <n v="22"/>
    <n v="33"/>
    <n v="73"/>
    <n v="81"/>
    <n v="91"/>
    <n v="183"/>
    <n v="65"/>
    <n v="34"/>
    <n v="74"/>
    <n v="122"/>
    <n v="184"/>
    <m/>
    <n v="0"/>
    <n v="0"/>
    <n v="0"/>
    <n v="0"/>
    <n v="20"/>
    <n v="0"/>
    <n v="15"/>
    <n v="10"/>
    <n v="0"/>
    <n v="35"/>
    <n v="0"/>
    <n v="0"/>
    <n v="0"/>
    <n v="0"/>
    <n v="0"/>
    <n v="80"/>
  </r>
  <r>
    <x v="7"/>
    <s v="AG2R La Mondiale"/>
    <s v="ja"/>
    <m/>
    <n v="11"/>
    <n v="21"/>
    <n v="1"/>
    <n v="2"/>
    <n v="31"/>
    <n v="41"/>
    <n v="184"/>
    <n v="111"/>
    <n v="51"/>
    <n v="142"/>
    <n v="12"/>
    <n v="73"/>
    <n v="33"/>
    <n v="131"/>
    <n v="22"/>
    <m/>
    <n v="0"/>
    <n v="0"/>
    <n v="0"/>
    <n v="0"/>
    <n v="0"/>
    <n v="0"/>
    <n v="0"/>
    <n v="0"/>
    <n v="0"/>
    <n v="0"/>
    <n v="0"/>
    <n v="15"/>
    <n v="0"/>
    <n v="0"/>
    <n v="20"/>
    <n v="35"/>
  </r>
  <r>
    <x v="3"/>
    <s v="Mitchelton - Scott"/>
    <s v="ja"/>
    <m/>
    <n v="12"/>
    <n v="11"/>
    <n v="191"/>
    <n v="1"/>
    <n v="2"/>
    <n v="8"/>
    <n v="61"/>
    <n v="184"/>
    <n v="111"/>
    <n v="104"/>
    <n v="103"/>
    <n v="73"/>
    <n v="22"/>
    <n v="33"/>
    <n v="81"/>
    <m/>
    <n v="0"/>
    <n v="0"/>
    <n v="0"/>
    <n v="0"/>
    <n v="0"/>
    <n v="0"/>
    <n v="0"/>
    <n v="0"/>
    <n v="0"/>
    <n v="0"/>
    <n v="0"/>
    <n v="15"/>
    <n v="20"/>
    <n v="0"/>
    <n v="10"/>
    <n v="45"/>
  </r>
  <r>
    <x v="10"/>
    <s v="CCC Team"/>
    <s v="ja"/>
    <m/>
    <n v="33"/>
    <n v="1"/>
    <n v="11"/>
    <n v="61"/>
    <n v="73"/>
    <n v="21"/>
    <n v="111"/>
    <n v="81"/>
    <n v="23"/>
    <n v="22"/>
    <n v="71"/>
    <n v="12"/>
    <n v="41"/>
    <n v="184"/>
    <n v="142"/>
    <m/>
    <n v="0"/>
    <n v="0"/>
    <n v="0"/>
    <n v="0"/>
    <n v="15"/>
    <n v="0"/>
    <n v="0"/>
    <n v="10"/>
    <n v="0"/>
    <n v="20"/>
    <n v="0"/>
    <n v="0"/>
    <n v="0"/>
    <n v="0"/>
    <n v="0"/>
    <n v="45"/>
  </r>
  <r>
    <x v="8"/>
    <s v="Groupama FDJ"/>
    <s v="ja"/>
    <m/>
    <n v="11"/>
    <n v="1"/>
    <n v="21"/>
    <n v="12"/>
    <n v="192"/>
    <n v="31"/>
    <n v="33"/>
    <n v="14"/>
    <n v="73"/>
    <n v="22"/>
    <n v="61"/>
    <n v="131"/>
    <n v="42"/>
    <n v="81"/>
    <n v="62"/>
    <m/>
    <n v="0"/>
    <n v="0"/>
    <n v="0"/>
    <n v="0"/>
    <n v="0"/>
    <n v="0"/>
    <n v="0"/>
    <n v="0"/>
    <n v="15"/>
    <n v="20"/>
    <n v="0"/>
    <n v="0"/>
    <n v="0"/>
    <n v="10"/>
    <n v="0"/>
    <n v="45"/>
  </r>
  <r>
    <x v="3"/>
    <s v="Deceuninck - Quick Step"/>
    <s v="ja"/>
    <m/>
    <n v="12"/>
    <n v="1"/>
    <n v="3"/>
    <n v="4"/>
    <n v="11"/>
    <n v="14"/>
    <n v="21"/>
    <n v="22"/>
    <n v="33"/>
    <n v="73"/>
    <n v="81"/>
    <n v="111"/>
    <n v="103"/>
    <n v="183"/>
    <n v="184"/>
    <m/>
    <n v="0"/>
    <n v="0"/>
    <n v="0"/>
    <n v="0"/>
    <n v="0"/>
    <n v="0"/>
    <n v="0"/>
    <n v="20"/>
    <n v="0"/>
    <n v="15"/>
    <n v="10"/>
    <n v="0"/>
    <n v="0"/>
    <n v="35"/>
    <n v="0"/>
    <n v="80"/>
  </r>
  <r>
    <x v="0"/>
    <s v="Lotto Soudal"/>
    <s v="ja"/>
    <m/>
    <n v="11"/>
    <n v="1"/>
    <n v="12"/>
    <n v="2"/>
    <n v="14"/>
    <n v="21"/>
    <n v="103"/>
    <n v="62"/>
    <n v="31"/>
    <n v="73"/>
    <n v="71"/>
    <n v="101"/>
    <n v="33"/>
    <n v="81"/>
    <n v="91"/>
    <m/>
    <n v="0"/>
    <n v="0"/>
    <n v="0"/>
    <n v="0"/>
    <n v="0"/>
    <n v="0"/>
    <n v="0"/>
    <n v="0"/>
    <n v="0"/>
    <n v="15"/>
    <n v="0"/>
    <n v="0"/>
    <n v="0"/>
    <n v="10"/>
    <n v="0"/>
    <n v="25"/>
  </r>
  <r>
    <x v="10"/>
    <s v="Cofidis"/>
    <s v="ja"/>
    <m/>
    <n v="1"/>
    <n v="21"/>
    <n v="73"/>
    <n v="33"/>
    <n v="11"/>
    <n v="51"/>
    <n v="61"/>
    <n v="65"/>
    <n v="81"/>
    <n v="84"/>
    <n v="92"/>
    <n v="103"/>
    <n v="121"/>
    <n v="132"/>
    <n v="183"/>
    <m/>
    <n v="0"/>
    <n v="0"/>
    <n v="15"/>
    <n v="0"/>
    <n v="0"/>
    <n v="0"/>
    <n v="0"/>
    <n v="0"/>
    <n v="10"/>
    <n v="0"/>
    <n v="0"/>
    <n v="0"/>
    <n v="0"/>
    <n v="0"/>
    <n v="35"/>
    <n v="60"/>
  </r>
  <r>
    <x v="6"/>
    <s v="NTT Pro Cycling"/>
    <s v="ja"/>
    <m/>
    <n v="11"/>
    <n v="184"/>
    <n v="2"/>
    <n v="12"/>
    <n v="14"/>
    <n v="21"/>
    <n v="111"/>
    <n v="74"/>
    <n v="192"/>
    <n v="73"/>
    <n v="183"/>
    <n v="61"/>
    <n v="3"/>
    <n v="33"/>
    <n v="171"/>
    <m/>
    <n v="0"/>
    <n v="0"/>
    <n v="0"/>
    <n v="0"/>
    <n v="0"/>
    <n v="0"/>
    <n v="0"/>
    <n v="0"/>
    <n v="0"/>
    <n v="15"/>
    <n v="35"/>
    <n v="0"/>
    <n v="0"/>
    <n v="0"/>
    <n v="0"/>
    <n v="50"/>
  </r>
  <r>
    <x v="6"/>
    <s v="Groupama FDJ"/>
    <s v="ja"/>
    <m/>
    <n v="11"/>
    <n v="1"/>
    <n v="111"/>
    <n v="33"/>
    <n v="21"/>
    <n v="22"/>
    <n v="12"/>
    <n v="103"/>
    <n v="184"/>
    <n v="171"/>
    <n v="142"/>
    <n v="74"/>
    <n v="84"/>
    <n v="61"/>
    <n v="131"/>
    <m/>
    <n v="0"/>
    <n v="0"/>
    <n v="0"/>
    <n v="0"/>
    <n v="0"/>
    <n v="20"/>
    <n v="0"/>
    <n v="0"/>
    <n v="0"/>
    <n v="0"/>
    <n v="0"/>
    <n v="0"/>
    <n v="0"/>
    <n v="0"/>
    <n v="0"/>
    <n v="20"/>
  </r>
  <r>
    <x v="3"/>
    <s v="Team Ineos Grenadiers"/>
    <s v="ja"/>
    <m/>
    <n v="11"/>
    <n v="14"/>
    <n v="21"/>
    <n v="22"/>
    <n v="184"/>
    <n v="183"/>
    <n v="111"/>
    <n v="151"/>
    <n v="71"/>
    <n v="73"/>
    <n v="51"/>
    <n v="12"/>
    <n v="152"/>
    <n v="41"/>
    <n v="62"/>
    <m/>
    <n v="0"/>
    <n v="0"/>
    <n v="0"/>
    <n v="20"/>
    <n v="0"/>
    <n v="35"/>
    <n v="0"/>
    <n v="0"/>
    <n v="0"/>
    <n v="15"/>
    <n v="0"/>
    <n v="0"/>
    <n v="9"/>
    <n v="0"/>
    <n v="0"/>
    <n v="79"/>
  </r>
  <r>
    <x v="5"/>
    <s v="CCC Team"/>
    <s v="ja"/>
    <m/>
    <n v="11"/>
    <n v="12"/>
    <n v="1"/>
    <n v="2"/>
    <n v="41"/>
    <n v="21"/>
    <n v="61"/>
    <n v="71"/>
    <n v="73"/>
    <n v="111"/>
    <n v="132"/>
    <n v="171"/>
    <n v="184"/>
    <n v="191"/>
    <n v="33"/>
    <m/>
    <n v="0"/>
    <n v="0"/>
    <n v="0"/>
    <n v="0"/>
    <n v="0"/>
    <n v="0"/>
    <n v="0"/>
    <n v="0"/>
    <n v="15"/>
    <n v="0"/>
    <n v="0"/>
    <n v="0"/>
    <n v="0"/>
    <n v="0"/>
    <n v="0"/>
    <n v="15"/>
  </r>
  <r>
    <x v="3"/>
    <s v="Movistar Team"/>
    <s v="ja"/>
    <m/>
    <n v="1"/>
    <n v="21"/>
    <n v="11"/>
    <n v="14"/>
    <n v="33"/>
    <n v="164"/>
    <n v="8"/>
    <n v="104"/>
    <n v="61"/>
    <n v="12"/>
    <n v="171"/>
    <n v="62"/>
    <n v="111"/>
    <n v="184"/>
    <n v="71"/>
    <m/>
    <n v="0"/>
    <n v="0"/>
    <n v="0"/>
    <n v="0"/>
    <n v="0"/>
    <n v="25"/>
    <n v="0"/>
    <n v="0"/>
    <n v="0"/>
    <n v="0"/>
    <n v="0"/>
    <n v="0"/>
    <n v="0"/>
    <n v="0"/>
    <n v="0"/>
    <n v="25"/>
  </r>
  <r>
    <x v="1"/>
    <s v="Lotto Soudal"/>
    <s v="ja"/>
    <m/>
    <n v="12"/>
    <n v="73"/>
    <n v="16"/>
    <n v="11"/>
    <n v="22"/>
    <n v="1"/>
    <n v="184"/>
    <n v="21"/>
    <n v="41"/>
    <n v="8"/>
    <n v="31"/>
    <n v="111"/>
    <n v="191"/>
    <n v="81"/>
    <n v="171"/>
    <m/>
    <n v="0"/>
    <n v="15"/>
    <n v="0"/>
    <n v="0"/>
    <n v="20"/>
    <n v="0"/>
    <n v="0"/>
    <n v="0"/>
    <n v="0"/>
    <n v="0"/>
    <n v="0"/>
    <n v="0"/>
    <n v="0"/>
    <n v="10"/>
    <n v="0"/>
    <n v="45"/>
  </r>
  <r>
    <x v="1"/>
    <s v="Cofidis"/>
    <s v="ja"/>
    <m/>
    <n v="1"/>
    <n v="73"/>
    <n v="2"/>
    <n v="11"/>
    <n v="22"/>
    <n v="12"/>
    <n v="184"/>
    <n v="21"/>
    <n v="41"/>
    <n v="8"/>
    <n v="81"/>
    <n v="111"/>
    <n v="103"/>
    <n v="142"/>
    <n v="61"/>
    <m/>
    <n v="0"/>
    <n v="15"/>
    <n v="0"/>
    <n v="0"/>
    <n v="20"/>
    <n v="0"/>
    <n v="0"/>
    <n v="0"/>
    <n v="0"/>
    <n v="0"/>
    <n v="10"/>
    <n v="0"/>
    <n v="0"/>
    <n v="0"/>
    <n v="0"/>
    <n v="45"/>
  </r>
  <r>
    <x v="3"/>
    <s v="Lotto Soudal"/>
    <s v="ja"/>
    <m/>
    <n v="1"/>
    <n v="11"/>
    <n v="111"/>
    <n v="191"/>
    <n v="12"/>
    <n v="21"/>
    <n v="51"/>
    <n v="61"/>
    <n v="22"/>
    <n v="41"/>
    <n v="73"/>
    <n v="141"/>
    <n v="33"/>
    <n v="122"/>
    <n v="91"/>
    <m/>
    <n v="0"/>
    <n v="0"/>
    <n v="0"/>
    <n v="0"/>
    <n v="0"/>
    <n v="0"/>
    <n v="0"/>
    <n v="0"/>
    <n v="20"/>
    <n v="0"/>
    <n v="15"/>
    <n v="0"/>
    <n v="0"/>
    <n v="0"/>
    <n v="0"/>
    <n v="35"/>
  </r>
  <r>
    <x v="6"/>
    <s v="Cofidis"/>
    <s v="ja"/>
    <m/>
    <n v="73"/>
    <n v="22"/>
    <n v="14"/>
    <n v="33"/>
    <n v="152"/>
    <n v="65"/>
    <n v="81"/>
    <n v="203"/>
    <n v="21"/>
    <n v="11"/>
    <n v="164"/>
    <n v="137"/>
    <n v="93"/>
    <n v="183"/>
    <n v="174"/>
    <m/>
    <n v="30"/>
    <n v="20"/>
    <n v="0"/>
    <n v="0"/>
    <n v="9"/>
    <n v="0"/>
    <n v="10"/>
    <n v="8"/>
    <n v="0"/>
    <n v="0"/>
    <n v="25"/>
    <n v="2"/>
    <n v="4"/>
    <n v="35"/>
    <n v="6"/>
    <n v="149"/>
  </r>
  <r>
    <x v="1"/>
    <s v="Jumbo Visma"/>
    <s v="ja"/>
    <m/>
    <n v="11"/>
    <n v="1"/>
    <n v="8"/>
    <n v="12"/>
    <n v="14"/>
    <n v="21"/>
    <n v="33"/>
    <n v="51"/>
    <n v="184"/>
    <n v="191"/>
    <n v="71"/>
    <n v="81"/>
    <n v="91"/>
    <n v="93"/>
    <n v="73"/>
    <m/>
    <n v="0"/>
    <n v="0"/>
    <n v="0"/>
    <n v="0"/>
    <n v="0"/>
    <n v="0"/>
    <n v="0"/>
    <n v="0"/>
    <n v="0"/>
    <n v="0"/>
    <n v="0"/>
    <n v="10"/>
    <n v="0"/>
    <n v="4"/>
    <n v="15"/>
    <n v="29"/>
  </r>
  <r>
    <x v="1"/>
    <s v="BORA Hansgrohe"/>
    <s v="ja"/>
    <m/>
    <n v="1"/>
    <n v="2"/>
    <n v="8"/>
    <n v="12"/>
    <n v="14"/>
    <n v="111"/>
    <n v="184"/>
    <n v="21"/>
    <n v="33"/>
    <n v="71"/>
    <n v="101"/>
    <n v="22"/>
    <n v="81"/>
    <n v="11"/>
    <n v="93"/>
    <m/>
    <n v="0"/>
    <n v="0"/>
    <n v="0"/>
    <n v="0"/>
    <n v="0"/>
    <n v="0"/>
    <n v="0"/>
    <n v="0"/>
    <n v="0"/>
    <n v="0"/>
    <n v="0"/>
    <n v="20"/>
    <n v="10"/>
    <n v="0"/>
    <n v="4"/>
    <n v="34"/>
  </r>
  <r>
    <x v="3"/>
    <s v="Jumbo Visma"/>
    <s v="ja"/>
    <m/>
    <n v="1"/>
    <n v="21"/>
    <n v="12"/>
    <n v="191"/>
    <n v="184"/>
    <n v="22"/>
    <n v="142"/>
    <n v="73"/>
    <n v="2"/>
    <n v="33"/>
    <n v="81"/>
    <n v="71"/>
    <n v="72"/>
    <n v="101"/>
    <n v="103"/>
    <m/>
    <n v="0"/>
    <n v="0"/>
    <n v="0"/>
    <n v="0"/>
    <n v="0"/>
    <n v="20"/>
    <n v="0"/>
    <n v="15"/>
    <n v="0"/>
    <n v="0"/>
    <n v="10"/>
    <n v="0"/>
    <n v="0"/>
    <n v="0"/>
    <n v="0"/>
    <n v="45"/>
  </r>
  <r>
    <x v="3"/>
    <s v="AG2R La Mondiale"/>
    <s v="ja"/>
    <m/>
    <n v="184"/>
    <n v="21"/>
    <n v="12"/>
    <n v="191"/>
    <n v="1"/>
    <n v="22"/>
    <n v="142"/>
    <n v="73"/>
    <n v="2"/>
    <n v="33"/>
    <n v="81"/>
    <n v="71"/>
    <n v="111"/>
    <n v="101"/>
    <n v="103"/>
    <m/>
    <n v="0"/>
    <n v="0"/>
    <n v="0"/>
    <n v="0"/>
    <n v="0"/>
    <n v="20"/>
    <n v="0"/>
    <n v="15"/>
    <n v="0"/>
    <n v="0"/>
    <n v="10"/>
    <n v="0"/>
    <n v="0"/>
    <n v="0"/>
    <n v="0"/>
    <n v="45"/>
  </r>
  <r>
    <x v="3"/>
    <s v="NTT Pro Cycling"/>
    <s v="ja"/>
    <m/>
    <n v="1"/>
    <n v="11"/>
    <n v="12"/>
    <n v="14"/>
    <n v="21"/>
    <n v="22"/>
    <n v="31"/>
    <n v="33"/>
    <n v="41"/>
    <n v="61"/>
    <n v="71"/>
    <n v="73"/>
    <n v="81"/>
    <n v="111"/>
    <n v="191"/>
    <m/>
    <n v="0"/>
    <n v="0"/>
    <n v="0"/>
    <n v="0"/>
    <n v="0"/>
    <n v="20"/>
    <n v="0"/>
    <n v="0"/>
    <n v="0"/>
    <n v="0"/>
    <n v="0"/>
    <n v="15"/>
    <n v="10"/>
    <n v="0"/>
    <n v="0"/>
    <n v="45"/>
  </r>
  <r>
    <x v="3"/>
    <s v="AG2R La Mondiale"/>
    <s v="ja"/>
    <m/>
    <n v="1"/>
    <n v="8"/>
    <n v="11"/>
    <n v="12"/>
    <n v="14"/>
    <n v="33"/>
    <n v="43"/>
    <n v="51"/>
    <n v="72"/>
    <n v="101"/>
    <n v="111"/>
    <n v="131"/>
    <n v="141"/>
    <n v="171"/>
    <n v="172"/>
    <m/>
    <n v="0"/>
    <n v="0"/>
    <n v="0"/>
    <n v="0"/>
    <n v="0"/>
    <n v="0"/>
    <n v="5"/>
    <n v="0"/>
    <n v="0"/>
    <n v="0"/>
    <n v="0"/>
    <n v="0"/>
    <n v="0"/>
    <n v="0"/>
    <n v="0"/>
    <n v="5"/>
  </r>
  <r>
    <x v="10"/>
    <s v="Movistar Team"/>
    <s v="ja"/>
    <m/>
    <n v="11"/>
    <n v="71"/>
    <n v="181"/>
    <n v="12"/>
    <n v="1"/>
    <n v="91"/>
    <n v="73"/>
    <n v="22"/>
    <n v="111"/>
    <n v="182"/>
    <n v="81"/>
    <n v="164"/>
    <n v="33"/>
    <n v="184"/>
    <n v="101"/>
    <m/>
    <n v="0"/>
    <n v="0"/>
    <n v="0"/>
    <n v="0"/>
    <n v="0"/>
    <n v="0"/>
    <n v="15"/>
    <n v="20"/>
    <n v="0"/>
    <n v="0"/>
    <n v="10"/>
    <n v="25"/>
    <n v="0"/>
    <n v="0"/>
    <n v="0"/>
    <n v="70"/>
  </r>
  <r>
    <x v="11"/>
    <s v="Deceuninck - Quick Step"/>
    <s v="ja"/>
    <m/>
    <n v="1"/>
    <n v="8"/>
    <n v="103"/>
    <n v="11"/>
    <n v="12"/>
    <n v="14"/>
    <n v="21"/>
    <n v="22"/>
    <n v="33"/>
    <n v="65"/>
    <n v="73"/>
    <n v="111"/>
    <n v="152"/>
    <n v="184"/>
    <n v="51"/>
    <m/>
    <n v="0"/>
    <n v="0"/>
    <n v="0"/>
    <n v="0"/>
    <n v="0"/>
    <n v="0"/>
    <n v="0"/>
    <n v="20"/>
    <n v="0"/>
    <n v="0"/>
    <n v="15"/>
    <n v="0"/>
    <n v="9"/>
    <n v="0"/>
    <n v="0"/>
    <n v="44"/>
  </r>
  <r>
    <x v="11"/>
    <s v="Mitchelton - Scott"/>
    <s v="ja"/>
    <m/>
    <n v="73"/>
    <n v="12"/>
    <n v="1"/>
    <n v="131"/>
    <n v="103"/>
    <n v="22"/>
    <n v="11"/>
    <n v="14"/>
    <n v="21"/>
    <n v="31"/>
    <n v="41"/>
    <n v="111"/>
    <n v="184"/>
    <n v="71"/>
    <n v="51"/>
    <m/>
    <n v="30"/>
    <n v="0"/>
    <n v="0"/>
    <n v="0"/>
    <n v="0"/>
    <n v="20"/>
    <n v="0"/>
    <n v="0"/>
    <n v="0"/>
    <n v="0"/>
    <n v="0"/>
    <n v="0"/>
    <n v="0"/>
    <n v="0"/>
    <n v="0"/>
    <n v="50"/>
  </r>
  <r>
    <x v="8"/>
    <s v="Lotto Soudal"/>
    <s v="ja"/>
    <m/>
    <n v="1"/>
    <n v="21"/>
    <n v="73"/>
    <n v="16"/>
    <n v="33"/>
    <n v="12"/>
    <n v="17"/>
    <n v="61"/>
    <n v="71"/>
    <n v="93"/>
    <n v="191"/>
    <n v="120"/>
    <n v="131"/>
    <n v="101"/>
    <n v="122"/>
    <m/>
    <n v="0"/>
    <n v="0"/>
    <n v="15"/>
    <n v="0"/>
    <n v="0"/>
    <n v="0"/>
    <n v="0"/>
    <n v="0"/>
    <n v="0"/>
    <n v="4"/>
    <n v="0"/>
    <n v="0"/>
    <n v="0"/>
    <n v="0"/>
    <n v="0"/>
    <n v="19"/>
  </r>
  <r>
    <x v="3"/>
    <s v="NTT Pro Cycling"/>
    <s v="ja"/>
    <m/>
    <n v="11"/>
    <n v="1"/>
    <n v="2"/>
    <n v="8"/>
    <n v="12"/>
    <n v="21"/>
    <n v="22"/>
    <n v="73"/>
    <n v="74"/>
    <n v="81"/>
    <n v="111"/>
    <n v="131"/>
    <n v="184"/>
    <n v="203"/>
    <n v="33"/>
    <m/>
    <n v="0"/>
    <n v="0"/>
    <n v="0"/>
    <n v="0"/>
    <n v="0"/>
    <n v="0"/>
    <n v="20"/>
    <n v="15"/>
    <n v="0"/>
    <n v="10"/>
    <n v="0"/>
    <n v="0"/>
    <n v="0"/>
    <n v="8"/>
    <n v="0"/>
    <n v="53"/>
  </r>
  <r>
    <x v="3"/>
    <s v="NTT Pro Cycling"/>
    <s v="ja"/>
    <m/>
    <n v="2"/>
    <n v="11"/>
    <n v="1"/>
    <n v="8"/>
    <n v="12"/>
    <n v="21"/>
    <n v="22"/>
    <n v="73"/>
    <n v="81"/>
    <n v="111"/>
    <n v="131"/>
    <n v="184"/>
    <n v="203"/>
    <n v="33"/>
    <n v="14"/>
    <m/>
    <n v="0"/>
    <n v="0"/>
    <n v="0"/>
    <n v="0"/>
    <n v="0"/>
    <n v="0"/>
    <n v="20"/>
    <n v="15"/>
    <n v="10"/>
    <n v="0"/>
    <n v="0"/>
    <n v="0"/>
    <n v="8"/>
    <n v="0"/>
    <n v="0"/>
    <n v="53"/>
  </r>
  <r>
    <x v="3"/>
    <s v="Lotto Soudal"/>
    <s v="ja"/>
    <m/>
    <n v="1"/>
    <n v="3"/>
    <n v="11"/>
    <n v="12"/>
    <n v="21"/>
    <n v="22"/>
    <n v="24"/>
    <n v="33"/>
    <n v="52"/>
    <n v="63"/>
    <n v="73"/>
    <n v="93"/>
    <n v="111"/>
    <n v="172"/>
    <n v="184"/>
    <m/>
    <n v="0"/>
    <n v="0"/>
    <n v="0"/>
    <n v="0"/>
    <n v="0"/>
    <n v="20"/>
    <n v="0"/>
    <n v="0"/>
    <n v="0"/>
    <n v="0"/>
    <n v="15"/>
    <n v="4"/>
    <n v="0"/>
    <n v="0"/>
    <n v="0"/>
    <n v="39"/>
  </r>
  <r>
    <x v="2"/>
    <s v="Movistar Team"/>
    <s v="ja"/>
    <m/>
    <n v="12"/>
    <n v="1"/>
    <n v="2"/>
    <n v="71"/>
    <n v="101"/>
    <n v="41"/>
    <n v="84"/>
    <n v="171"/>
    <n v="172"/>
    <n v="191"/>
    <n v="201"/>
    <n v="131"/>
    <n v="21"/>
    <n v="11"/>
    <n v="31"/>
    <m/>
    <n v="0"/>
    <n v="0"/>
    <n v="0"/>
    <n v="0"/>
    <n v="0"/>
    <n v="0"/>
    <n v="0"/>
    <n v="0"/>
    <n v="0"/>
    <n v="0"/>
    <n v="0"/>
    <n v="0"/>
    <n v="0"/>
    <n v="0"/>
    <n v="0"/>
    <n v="0"/>
  </r>
  <r>
    <x v="6"/>
    <s v="Jumbo Visma"/>
    <s v="ja"/>
    <m/>
    <n v="12"/>
    <n v="21"/>
    <n v="33"/>
    <n v="73"/>
    <n v="122"/>
    <n v="121"/>
    <n v="191"/>
    <n v="171"/>
    <n v="103"/>
    <n v="91"/>
    <n v="62"/>
    <n v="1"/>
    <n v="41"/>
    <n v="93"/>
    <n v="51"/>
    <m/>
    <n v="0"/>
    <n v="0"/>
    <n v="0"/>
    <n v="15"/>
    <n v="0"/>
    <n v="0"/>
    <n v="0"/>
    <n v="0"/>
    <n v="0"/>
    <n v="0"/>
    <n v="0"/>
    <n v="0"/>
    <n v="0"/>
    <n v="4"/>
    <n v="0"/>
    <n v="19"/>
  </r>
  <r>
    <x v="10"/>
    <s v="CCC Team"/>
    <m/>
    <m/>
    <n v="81"/>
    <n v="104"/>
    <n v="142"/>
    <n v="21"/>
    <n v="12"/>
    <n v="1"/>
    <n v="33"/>
    <n v="11"/>
    <n v="61"/>
    <n v="101"/>
    <n v="184"/>
    <n v="22"/>
    <n v="73"/>
    <n v="111"/>
    <n v="54"/>
    <m/>
    <n v="20"/>
    <n v="0"/>
    <n v="0"/>
    <n v="0"/>
    <n v="0"/>
    <n v="0"/>
    <n v="0"/>
    <n v="0"/>
    <n v="0"/>
    <n v="0"/>
    <n v="0"/>
    <n v="20"/>
    <n v="15"/>
    <n v="0"/>
    <n v="0"/>
    <n v="55"/>
  </r>
  <r>
    <x v="8"/>
    <s v="Deceuninck - Quick Step"/>
    <s v="ja"/>
    <m/>
    <n v="12"/>
    <n v="11"/>
    <n v="1"/>
    <n v="21"/>
    <n v="73"/>
    <n v="51"/>
    <n v="101"/>
    <n v="111"/>
    <n v="131"/>
    <n v="171"/>
    <n v="172"/>
    <n v="181"/>
    <n v="191"/>
    <n v="151"/>
    <n v="152"/>
    <m/>
    <n v="0"/>
    <n v="0"/>
    <n v="0"/>
    <n v="0"/>
    <n v="15"/>
    <n v="0"/>
    <n v="0"/>
    <n v="0"/>
    <n v="0"/>
    <n v="0"/>
    <n v="0"/>
    <n v="0"/>
    <n v="0"/>
    <n v="0"/>
    <n v="9"/>
    <n v="24"/>
  </r>
  <r>
    <x v="4"/>
    <s v="BORA Hansgrohe"/>
    <s v="ja"/>
    <m/>
    <n v="1"/>
    <n v="103"/>
    <n v="2"/>
    <n v="12"/>
    <n v="22"/>
    <n v="73"/>
    <n v="111"/>
    <n v="131"/>
    <n v="184"/>
    <n v="33"/>
    <n v="71"/>
    <n v="21"/>
    <n v="81"/>
    <n v="191"/>
    <n v="142"/>
    <m/>
    <n v="0"/>
    <n v="0"/>
    <n v="0"/>
    <n v="0"/>
    <n v="20"/>
    <n v="15"/>
    <n v="0"/>
    <n v="0"/>
    <n v="0"/>
    <n v="0"/>
    <n v="0"/>
    <n v="0"/>
    <n v="10"/>
    <n v="0"/>
    <n v="0"/>
    <n v="45"/>
  </r>
  <r>
    <x v="3"/>
    <s v="Lotto Soudal"/>
    <s v="ja"/>
    <m/>
    <n v="11"/>
    <n v="1"/>
    <n v="12"/>
    <n v="184"/>
    <n v="21"/>
    <n v="73"/>
    <n v="22"/>
    <n v="33"/>
    <n v="81"/>
    <n v="65"/>
    <n v="8"/>
    <n v="14"/>
    <n v="51"/>
    <n v="111"/>
    <n v="2"/>
    <m/>
    <n v="0"/>
    <n v="0"/>
    <n v="0"/>
    <n v="0"/>
    <n v="0"/>
    <n v="15"/>
    <n v="20"/>
    <n v="0"/>
    <n v="10"/>
    <n v="0"/>
    <n v="0"/>
    <n v="0"/>
    <n v="0"/>
    <n v="0"/>
    <n v="0"/>
    <n v="45"/>
  </r>
  <r>
    <x v="5"/>
    <s v="CCC Team"/>
    <s v="ja"/>
    <m/>
    <n v="1"/>
    <n v="12"/>
    <n v="11"/>
    <n v="21"/>
    <n v="22"/>
    <n v="33"/>
    <n v="41"/>
    <n v="51"/>
    <n v="61"/>
    <n v="73"/>
    <n v="81"/>
    <n v="103"/>
    <n v="104"/>
    <n v="184"/>
    <n v="141"/>
    <m/>
    <n v="0"/>
    <n v="0"/>
    <n v="0"/>
    <n v="0"/>
    <n v="20"/>
    <n v="0"/>
    <n v="0"/>
    <n v="0"/>
    <n v="0"/>
    <n v="15"/>
    <n v="10"/>
    <n v="0"/>
    <n v="0"/>
    <n v="0"/>
    <n v="0"/>
    <n v="45"/>
  </r>
  <r>
    <x v="2"/>
    <s v="Mitchelton - Scott"/>
    <s v="ja"/>
    <m/>
    <n v="14"/>
    <n v="12"/>
    <n v="11"/>
    <n v="1"/>
    <n v="2"/>
    <n v="183"/>
    <n v="21"/>
    <n v="111"/>
    <n v="93"/>
    <n v="81"/>
    <n v="152"/>
    <n v="73"/>
    <n v="22"/>
    <n v="33"/>
    <n v="164"/>
    <m/>
    <n v="0"/>
    <n v="0"/>
    <n v="0"/>
    <n v="0"/>
    <n v="0"/>
    <n v="35"/>
    <n v="0"/>
    <n v="0"/>
    <n v="4"/>
    <n v="10"/>
    <n v="9"/>
    <n v="15"/>
    <n v="20"/>
    <n v="0"/>
    <n v="25"/>
    <n v="118"/>
  </r>
  <r>
    <x v="2"/>
    <s v="Team Ineos Grenadiers"/>
    <s v="ja"/>
    <m/>
    <n v="11"/>
    <n v="12"/>
    <n v="74"/>
    <n v="103"/>
    <n v="192"/>
    <n v="21"/>
    <n v="1"/>
    <n v="71"/>
    <n v="33"/>
    <n v="53"/>
    <n v="112"/>
    <n v="65"/>
    <n v="181"/>
    <n v="35"/>
    <n v="171"/>
    <m/>
    <n v="0"/>
    <n v="0"/>
    <n v="0"/>
    <n v="0"/>
    <n v="0"/>
    <n v="0"/>
    <n v="0"/>
    <n v="0"/>
    <n v="0"/>
    <n v="0"/>
    <n v="0"/>
    <n v="0"/>
    <n v="0"/>
    <n v="0"/>
    <n v="0"/>
    <n v="0"/>
  </r>
  <r>
    <x v="2"/>
    <s v="CCC Team"/>
    <s v="ja"/>
    <m/>
    <n v="11"/>
    <n v="12"/>
    <n v="14"/>
    <n v="1"/>
    <n v="2"/>
    <n v="8"/>
    <n v="21"/>
    <n v="22"/>
    <n v="33"/>
    <n v="41"/>
    <n v="111"/>
    <n v="131"/>
    <n v="184"/>
    <n v="191"/>
    <n v="62"/>
    <m/>
    <n v="0"/>
    <n v="0"/>
    <n v="0"/>
    <n v="0"/>
    <n v="0"/>
    <n v="0"/>
    <n v="0"/>
    <n v="20"/>
    <n v="0"/>
    <n v="0"/>
    <n v="0"/>
    <n v="0"/>
    <n v="0"/>
    <n v="0"/>
    <n v="0"/>
    <n v="20"/>
  </r>
  <r>
    <x v="6"/>
    <s v="Cofidis"/>
    <s v="ja"/>
    <m/>
    <n v="11"/>
    <n v="1"/>
    <n v="2"/>
    <n v="12"/>
    <n v="21"/>
    <n v="22"/>
    <n v="31"/>
    <n v="41"/>
    <n v="51"/>
    <n v="73"/>
    <n v="81"/>
    <n v="111"/>
    <n v="171"/>
    <n v="184"/>
    <n v="191"/>
    <m/>
    <n v="0"/>
    <n v="0"/>
    <n v="0"/>
    <n v="0"/>
    <n v="0"/>
    <n v="20"/>
    <n v="0"/>
    <n v="0"/>
    <n v="0"/>
    <n v="15"/>
    <n v="10"/>
    <n v="0"/>
    <n v="0"/>
    <n v="0"/>
    <n v="0"/>
    <n v="45"/>
  </r>
  <r>
    <x v="5"/>
    <s v="Mitchelton - Scott"/>
    <s v="ja"/>
    <m/>
    <n v="181"/>
    <n v="53"/>
    <n v="1"/>
    <n v="12"/>
    <n v="65"/>
    <n v="23"/>
    <n v="142"/>
    <n v="74"/>
    <n v="137"/>
    <n v="92"/>
    <n v="21"/>
    <n v="117"/>
    <n v="132"/>
    <n v="5"/>
    <n v="103"/>
    <m/>
    <n v="0"/>
    <n v="0"/>
    <n v="0"/>
    <n v="0"/>
    <n v="0"/>
    <n v="0"/>
    <n v="0"/>
    <n v="0"/>
    <n v="2"/>
    <n v="0"/>
    <n v="0"/>
    <n v="0"/>
    <n v="0"/>
    <n v="0"/>
    <n v="0"/>
    <n v="2"/>
  </r>
  <r>
    <x v="11"/>
    <s v="Deceuninck - Quick Step"/>
    <m/>
    <m/>
    <n v="11"/>
    <n v="22"/>
    <n v="33"/>
    <n v="111"/>
    <n v="71"/>
    <n v="12"/>
    <n v="184"/>
    <n v="191"/>
    <n v="73"/>
    <n v="21"/>
    <n v="65"/>
    <n v="1"/>
    <n v="152"/>
    <n v="14"/>
    <n v="174"/>
    <m/>
    <n v="0"/>
    <n v="20"/>
    <n v="0"/>
    <n v="0"/>
    <n v="0"/>
    <n v="0"/>
    <n v="0"/>
    <n v="0"/>
    <n v="15"/>
    <n v="0"/>
    <n v="0"/>
    <n v="0"/>
    <n v="9"/>
    <n v="0"/>
    <n v="6"/>
    <n v="50"/>
  </r>
  <r>
    <x v="7"/>
    <s v="Movistar Team"/>
    <s v="ja"/>
    <m/>
    <n v="11"/>
    <n v="3"/>
    <n v="1"/>
    <n v="21"/>
    <n v="12"/>
    <n v="111"/>
    <n v="181"/>
    <n v="184"/>
    <n v="192"/>
    <n v="191"/>
    <n v="73"/>
    <n v="14"/>
    <n v="22"/>
    <n v="65"/>
    <n v="2"/>
    <m/>
    <n v="0"/>
    <n v="0"/>
    <n v="0"/>
    <n v="0"/>
    <n v="0"/>
    <n v="0"/>
    <n v="0"/>
    <n v="0"/>
    <n v="0"/>
    <n v="0"/>
    <n v="15"/>
    <n v="0"/>
    <n v="20"/>
    <n v="0"/>
    <n v="0"/>
    <n v="35"/>
  </r>
  <r>
    <x v="8"/>
    <s v="AG2R La Mondiale"/>
    <s v="ja"/>
    <m/>
    <n v="1"/>
    <n v="12"/>
    <n v="11"/>
    <n v="62"/>
    <n v="14"/>
    <n v="21"/>
    <n v="31"/>
    <n v="3"/>
    <n v="4"/>
    <n v="203"/>
    <n v="171"/>
    <n v="173"/>
    <n v="33"/>
    <n v="74"/>
    <n v="73"/>
    <m/>
    <n v="0"/>
    <n v="0"/>
    <n v="0"/>
    <n v="0"/>
    <n v="0"/>
    <n v="0"/>
    <n v="0"/>
    <n v="0"/>
    <n v="0"/>
    <n v="8"/>
    <n v="0"/>
    <n v="30"/>
    <n v="0"/>
    <n v="0"/>
    <n v="15"/>
    <n v="53"/>
  </r>
  <r>
    <x v="4"/>
    <s v="Deceuninck - Quick Step"/>
    <s v="ja"/>
    <m/>
    <n v="11"/>
    <n v="1"/>
    <n v="12"/>
    <n v="14"/>
    <n v="21"/>
    <n v="61"/>
    <n v="72"/>
    <n v="73"/>
    <n v="101"/>
    <n v="131"/>
    <n v="171"/>
    <n v="172"/>
    <n v="191"/>
    <n v="8"/>
    <n v="2"/>
    <m/>
    <n v="0"/>
    <n v="0"/>
    <n v="0"/>
    <n v="0"/>
    <n v="0"/>
    <n v="0"/>
    <n v="0"/>
    <n v="15"/>
    <n v="0"/>
    <n v="0"/>
    <n v="0"/>
    <n v="0"/>
    <n v="0"/>
    <n v="0"/>
    <n v="0"/>
    <n v="15"/>
  </r>
  <r>
    <x v="6"/>
    <s v="BORA Hansgrohe"/>
    <s v="ja"/>
    <m/>
    <n v="11"/>
    <n v="1"/>
    <n v="184"/>
    <n v="12"/>
    <n v="61"/>
    <n v="41"/>
    <n v="8"/>
    <n v="111"/>
    <n v="192"/>
    <n v="62"/>
    <n v="22"/>
    <n v="33"/>
    <n v="81"/>
    <n v="213"/>
    <n v="142"/>
    <m/>
    <n v="0"/>
    <n v="0"/>
    <n v="0"/>
    <n v="0"/>
    <n v="0"/>
    <n v="0"/>
    <n v="0"/>
    <n v="0"/>
    <n v="0"/>
    <n v="0"/>
    <n v="20"/>
    <n v="0"/>
    <n v="10"/>
    <n v="0"/>
    <n v="0"/>
    <n v="30"/>
  </r>
  <r>
    <x v="8"/>
    <s v="AG2R La Mondiale"/>
    <s v="ja"/>
    <m/>
    <n v="11"/>
    <n v="1"/>
    <n v="12"/>
    <n v="8"/>
    <n v="14"/>
    <n v="21"/>
    <n v="73"/>
    <n v="111"/>
    <n v="84"/>
    <n v="22"/>
    <n v="33"/>
    <n v="65"/>
    <n v="184"/>
    <n v="142"/>
    <n v="31"/>
    <m/>
    <n v="0"/>
    <n v="0"/>
    <n v="0"/>
    <n v="0"/>
    <n v="0"/>
    <n v="0"/>
    <n v="15"/>
    <n v="0"/>
    <n v="0"/>
    <n v="20"/>
    <n v="0"/>
    <n v="0"/>
    <n v="0"/>
    <n v="0"/>
    <n v="0"/>
    <n v="35"/>
  </r>
  <r>
    <x v="1"/>
    <s v="Deceuninck - Quick Step"/>
    <s v="ja"/>
    <m/>
    <n v="12"/>
    <n v="191"/>
    <n v="73"/>
    <n v="131"/>
    <n v="171"/>
    <n v="164"/>
    <n v="1"/>
    <n v="3"/>
    <n v="31"/>
    <n v="62"/>
    <n v="72"/>
    <n v="111"/>
    <n v="121"/>
    <n v="185"/>
    <n v="223"/>
    <m/>
    <n v="0"/>
    <n v="0"/>
    <n v="15"/>
    <n v="0"/>
    <n v="0"/>
    <n v="25"/>
    <n v="0"/>
    <n v="0"/>
    <n v="0"/>
    <n v="0"/>
    <n v="0"/>
    <n v="0"/>
    <n v="0"/>
    <n v="0"/>
    <n v="0"/>
    <n v="40"/>
  </r>
  <r>
    <x v="1"/>
    <s v="Cofidis"/>
    <s v="ja"/>
    <m/>
    <n v="12"/>
    <n v="11"/>
    <n v="14"/>
    <n v="1"/>
    <n v="2"/>
    <n v="4"/>
    <n v="171"/>
    <n v="172"/>
    <n v="173"/>
    <n v="31"/>
    <n v="34"/>
    <n v="33"/>
    <n v="101"/>
    <n v="21"/>
    <n v="22"/>
    <m/>
    <n v="0"/>
    <n v="0"/>
    <n v="0"/>
    <n v="0"/>
    <n v="0"/>
    <n v="0"/>
    <n v="0"/>
    <n v="0"/>
    <n v="30"/>
    <n v="0"/>
    <n v="0"/>
    <n v="0"/>
    <n v="0"/>
    <n v="0"/>
    <n v="20"/>
    <n v="50"/>
  </r>
  <r>
    <x v="7"/>
    <s v="Team Ineos Grenadiers"/>
    <s v="ja"/>
    <m/>
    <n v="21"/>
    <n v="1"/>
    <n v="11"/>
    <n v="12"/>
    <n v="18"/>
    <n v="33"/>
    <n v="61"/>
    <n v="62"/>
    <n v="73"/>
    <n v="81"/>
    <n v="91"/>
    <n v="111"/>
    <n v="142"/>
    <n v="181"/>
    <n v="185"/>
    <m/>
    <n v="0"/>
    <n v="0"/>
    <n v="0"/>
    <n v="0"/>
    <n v="0"/>
    <n v="0"/>
    <n v="0"/>
    <n v="0"/>
    <n v="15"/>
    <n v="10"/>
    <n v="0"/>
    <n v="0"/>
    <n v="0"/>
    <n v="0"/>
    <n v="0"/>
    <n v="25"/>
  </r>
  <r>
    <x v="7"/>
    <s v="NTT Pro Cycling"/>
    <s v="ja"/>
    <m/>
    <n v="11"/>
    <n v="1"/>
    <n v="2"/>
    <n v="21"/>
    <n v="22"/>
    <n v="33"/>
    <n v="51"/>
    <n v="61"/>
    <n v="65"/>
    <n v="81"/>
    <n v="111"/>
    <n v="142"/>
    <n v="181"/>
    <n v="184"/>
    <n v="185"/>
    <m/>
    <n v="0"/>
    <n v="0"/>
    <n v="0"/>
    <n v="0"/>
    <n v="20"/>
    <n v="0"/>
    <n v="0"/>
    <n v="0"/>
    <n v="0"/>
    <n v="10"/>
    <n v="0"/>
    <n v="0"/>
    <n v="0"/>
    <n v="0"/>
    <n v="0"/>
    <n v="30"/>
  </r>
  <r>
    <x v="9"/>
    <s v="NTT Pro Cycling"/>
    <s v="ja"/>
    <m/>
    <n v="12"/>
    <n v="11"/>
    <n v="31"/>
    <n v="21"/>
    <n v="22"/>
    <n v="8"/>
    <n v="184"/>
    <n v="73"/>
    <n v="33"/>
    <n v="1"/>
    <n v="111"/>
    <n v="152"/>
    <n v="103"/>
    <n v="65"/>
    <n v="74"/>
    <m/>
    <n v="0"/>
    <n v="0"/>
    <n v="0"/>
    <n v="0"/>
    <n v="20"/>
    <n v="0"/>
    <n v="0"/>
    <n v="15"/>
    <n v="0"/>
    <n v="0"/>
    <n v="0"/>
    <n v="9"/>
    <n v="0"/>
    <n v="0"/>
    <n v="0"/>
    <n v="44"/>
  </r>
  <r>
    <x v="0"/>
    <s v="BORA Hansgrohe"/>
    <m/>
    <m/>
    <n v="11"/>
    <n v="1"/>
    <n v="2"/>
    <n v="8"/>
    <n v="12"/>
    <n v="22"/>
    <n v="41"/>
    <n v="51"/>
    <n v="61"/>
    <n v="65"/>
    <n v="73"/>
    <n v="103"/>
    <n v="183"/>
    <n v="184"/>
    <n v="191"/>
    <m/>
    <n v="0"/>
    <n v="0"/>
    <n v="0"/>
    <n v="0"/>
    <n v="0"/>
    <n v="20"/>
    <n v="0"/>
    <n v="0"/>
    <n v="0"/>
    <n v="0"/>
    <n v="15"/>
    <n v="0"/>
    <n v="35"/>
    <n v="0"/>
    <n v="0"/>
    <n v="70"/>
  </r>
  <r>
    <x v="8"/>
    <s v="Mitchelton - Scott"/>
    <s v="ja"/>
    <m/>
    <n v="2"/>
    <n v="11"/>
    <n v="12"/>
    <n v="15"/>
    <n v="21"/>
    <n v="61"/>
    <n v="62"/>
    <n v="101"/>
    <n v="111"/>
    <n v="142"/>
    <n v="171"/>
    <n v="192"/>
    <n v="191"/>
    <n v="132"/>
    <n v="14"/>
    <m/>
    <n v="0"/>
    <n v="0"/>
    <n v="0"/>
    <n v="0"/>
    <n v="0"/>
    <n v="0"/>
    <n v="0"/>
    <n v="0"/>
    <n v="0"/>
    <n v="0"/>
    <n v="0"/>
    <n v="0"/>
    <n v="0"/>
    <n v="0"/>
    <n v="0"/>
    <n v="0"/>
  </r>
  <r>
    <x v="1"/>
    <s v="Jumbo Visma"/>
    <s v="ja"/>
    <m/>
    <n v="1"/>
    <n v="8"/>
    <n v="11"/>
    <n v="12"/>
    <n v="18"/>
    <n v="21"/>
    <n v="22"/>
    <n v="33"/>
    <n v="61"/>
    <n v="73"/>
    <n v="104"/>
    <n v="164"/>
    <n v="171"/>
    <n v="184"/>
    <n v="191"/>
    <m/>
    <n v="0"/>
    <n v="0"/>
    <n v="0"/>
    <n v="0"/>
    <n v="0"/>
    <n v="0"/>
    <n v="20"/>
    <n v="0"/>
    <n v="0"/>
    <n v="15"/>
    <n v="0"/>
    <n v="25"/>
    <n v="0"/>
    <n v="0"/>
    <n v="0"/>
    <n v="60"/>
  </r>
  <r>
    <x v="7"/>
    <s v="CCC Team"/>
    <s v="ja"/>
    <m/>
    <n v="107"/>
    <n v="117"/>
    <n v="111"/>
    <n v="233"/>
    <n v="224"/>
    <n v="206"/>
    <n v="199"/>
    <n v="189"/>
    <n v="171"/>
    <n v="155"/>
    <n v="146"/>
    <n v="158"/>
    <n v="113"/>
    <n v="93"/>
    <n v="18"/>
    <m/>
    <n v="0"/>
    <n v="0"/>
    <n v="0"/>
    <n v="0"/>
    <n v="0"/>
    <n v="0"/>
    <n v="0"/>
    <n v="0"/>
    <n v="0"/>
    <n v="0"/>
    <n v="0"/>
    <n v="0"/>
    <n v="0"/>
    <n v="4"/>
    <n v="0"/>
    <n v="4"/>
  </r>
  <r>
    <x v="10"/>
    <s v="Groupama FDJ"/>
    <m/>
    <m/>
    <n v="11"/>
    <n v="184"/>
    <n v="21"/>
    <n v="41"/>
    <n v="103"/>
    <n v="1"/>
    <n v="84"/>
    <n v="15"/>
    <n v="14"/>
    <n v="81"/>
    <n v="22"/>
    <n v="35"/>
    <n v="73"/>
    <n v="33"/>
    <n v="72"/>
    <m/>
    <n v="0"/>
    <n v="0"/>
    <n v="0"/>
    <n v="0"/>
    <n v="0"/>
    <n v="0"/>
    <n v="0"/>
    <n v="0"/>
    <n v="0"/>
    <n v="10"/>
    <n v="20"/>
    <n v="0"/>
    <n v="15"/>
    <n v="0"/>
    <n v="0"/>
    <n v="45"/>
  </r>
  <r>
    <x v="8"/>
    <s v="NTT Pro Cycling"/>
    <s v="ja"/>
    <m/>
    <n v="184"/>
    <n v="11"/>
    <n v="21"/>
    <n v="104"/>
    <n v="103"/>
    <n v="111"/>
    <n v="71"/>
    <n v="182"/>
    <n v="14"/>
    <n v="81"/>
    <n v="22"/>
    <n v="8"/>
    <n v="73"/>
    <n v="33"/>
    <n v="12"/>
    <m/>
    <n v="0"/>
    <n v="0"/>
    <n v="0"/>
    <n v="0"/>
    <n v="0"/>
    <n v="0"/>
    <n v="0"/>
    <n v="0"/>
    <n v="0"/>
    <n v="10"/>
    <n v="20"/>
    <n v="0"/>
    <n v="15"/>
    <n v="0"/>
    <n v="0"/>
    <n v="45"/>
  </r>
  <r>
    <x v="3"/>
    <s v="Movistar Team"/>
    <m/>
    <m/>
    <n v="1"/>
    <n v="3"/>
    <n v="8"/>
    <n v="11"/>
    <n v="12"/>
    <n v="21"/>
    <n v="31"/>
    <n v="33"/>
    <n v="41"/>
    <n v="71"/>
    <n v="51"/>
    <n v="81"/>
    <n v="131"/>
    <n v="14"/>
    <n v="184"/>
    <m/>
    <n v="0"/>
    <n v="0"/>
    <n v="0"/>
    <n v="0"/>
    <n v="0"/>
    <n v="0"/>
    <n v="0"/>
    <n v="0"/>
    <n v="0"/>
    <n v="0"/>
    <n v="0"/>
    <n v="10"/>
    <n v="0"/>
    <n v="0"/>
    <n v="0"/>
    <n v="10"/>
  </r>
  <r>
    <x v="7"/>
    <s v="Astana"/>
    <m/>
    <m/>
    <n v="11"/>
    <n v="12"/>
    <n v="14"/>
    <n v="1"/>
    <n v="2"/>
    <n v="21"/>
    <n v="93"/>
    <n v="152"/>
    <n v="56"/>
    <n v="62"/>
    <n v="33"/>
    <n v="34"/>
    <n v="73"/>
    <n v="71"/>
    <n v="111"/>
    <m/>
    <n v="0"/>
    <n v="0"/>
    <n v="0"/>
    <n v="0"/>
    <n v="0"/>
    <n v="0"/>
    <n v="4"/>
    <n v="9"/>
    <n v="0"/>
    <n v="0"/>
    <n v="0"/>
    <n v="0"/>
    <n v="15"/>
    <n v="0"/>
    <n v="0"/>
    <n v="28"/>
  </r>
  <r>
    <x v="6"/>
    <s v="AG2R La Mondiale"/>
    <m/>
    <m/>
    <n v="4"/>
    <n v="11"/>
    <n v="12"/>
    <n v="16"/>
    <n v="62"/>
    <n v="171"/>
    <n v="166"/>
    <n v="164"/>
    <n v="1"/>
    <n v="14"/>
    <n v="15"/>
    <n v="17"/>
    <n v="35"/>
    <n v="31"/>
    <n v="41"/>
    <m/>
    <n v="0"/>
    <n v="0"/>
    <n v="0"/>
    <n v="0"/>
    <n v="0"/>
    <n v="0"/>
    <n v="0"/>
    <n v="25"/>
    <n v="0"/>
    <n v="0"/>
    <n v="0"/>
    <n v="0"/>
    <n v="0"/>
    <n v="0"/>
    <n v="0"/>
    <n v="25"/>
  </r>
  <r>
    <x v="5"/>
    <s v="Astana"/>
    <m/>
    <m/>
    <n v="1"/>
    <n v="12"/>
    <n v="21"/>
    <n v="31"/>
    <n v="171"/>
    <n v="71"/>
    <n v="81"/>
    <n v="62"/>
    <n v="22"/>
    <n v="131"/>
    <n v="16"/>
    <n v="13"/>
    <n v="51"/>
    <n v="4"/>
    <n v="122"/>
    <m/>
    <n v="0"/>
    <n v="0"/>
    <n v="0"/>
    <n v="0"/>
    <n v="0"/>
    <n v="0"/>
    <n v="10"/>
    <n v="0"/>
    <n v="20"/>
    <n v="0"/>
    <n v="0"/>
    <n v="0"/>
    <n v="0"/>
    <n v="0"/>
    <n v="0"/>
    <n v="30"/>
  </r>
  <r>
    <x v="3"/>
    <s v="NTT Pro Cycling"/>
    <m/>
    <m/>
    <n v="1"/>
    <n v="11"/>
    <n v="21"/>
    <n v="28"/>
    <n v="31"/>
    <n v="41"/>
    <n v="84"/>
    <n v="92"/>
    <n v="101"/>
    <n v="111"/>
    <n v="172"/>
    <n v="173"/>
    <n v="181"/>
    <n v="191"/>
    <n v="192"/>
    <m/>
    <n v="0"/>
    <n v="0"/>
    <n v="0"/>
    <n v="0"/>
    <n v="0"/>
    <n v="0"/>
    <n v="0"/>
    <n v="0"/>
    <n v="0"/>
    <n v="0"/>
    <n v="0"/>
    <n v="30"/>
    <n v="0"/>
    <n v="0"/>
    <n v="0"/>
    <n v="30"/>
  </r>
  <r>
    <x v="9"/>
    <s v="Lotto Soudal"/>
    <m/>
    <m/>
    <n v="12"/>
    <n v="1"/>
    <n v="171"/>
    <n v="4"/>
    <n v="11"/>
    <n v="111"/>
    <n v="191"/>
    <n v="71"/>
    <n v="61"/>
    <n v="51"/>
    <n v="131"/>
    <n v="22"/>
    <n v="33"/>
    <n v="43"/>
    <n v="73"/>
    <m/>
    <n v="0"/>
    <n v="0"/>
    <n v="0"/>
    <n v="0"/>
    <n v="0"/>
    <n v="0"/>
    <n v="0"/>
    <n v="0"/>
    <n v="0"/>
    <n v="0"/>
    <n v="0"/>
    <n v="20"/>
    <n v="0"/>
    <n v="5"/>
    <n v="15"/>
    <n v="40"/>
  </r>
  <r>
    <x v="1"/>
    <s v="Jumbo Visma"/>
    <m/>
    <m/>
    <n v="11"/>
    <n v="73"/>
    <n v="1"/>
    <n v="111"/>
    <n v="12"/>
    <n v="184"/>
    <n v="191"/>
    <n v="71"/>
    <n v="61"/>
    <n v="41"/>
    <n v="51"/>
    <n v="31"/>
    <n v="33"/>
    <n v="22"/>
    <n v="21"/>
    <m/>
    <n v="0"/>
    <n v="15"/>
    <n v="0"/>
    <n v="0"/>
    <n v="0"/>
    <n v="0"/>
    <n v="0"/>
    <n v="0"/>
    <n v="0"/>
    <n v="0"/>
    <n v="0"/>
    <n v="0"/>
    <n v="0"/>
    <n v="20"/>
    <n v="0"/>
    <n v="35"/>
  </r>
  <r>
    <x v="6"/>
    <s v="Astana"/>
    <m/>
    <m/>
    <n v="11"/>
    <n v="2"/>
    <n v="1"/>
    <n v="12"/>
    <n v="21"/>
    <n v="41"/>
    <n v="51"/>
    <n v="61"/>
    <n v="73"/>
    <n v="101"/>
    <n v="103"/>
    <n v="111"/>
    <n v="141"/>
    <n v="184"/>
    <n v="191"/>
    <m/>
    <n v="0"/>
    <n v="0"/>
    <n v="0"/>
    <n v="0"/>
    <n v="0"/>
    <n v="0"/>
    <n v="0"/>
    <n v="0"/>
    <n v="15"/>
    <n v="0"/>
    <n v="0"/>
    <n v="0"/>
    <n v="0"/>
    <n v="0"/>
    <n v="0"/>
    <n v="15"/>
  </r>
  <r>
    <x v="9"/>
    <s v="CCC Team"/>
    <m/>
    <m/>
    <n v="1"/>
    <n v="2"/>
    <n v="11"/>
    <n v="12"/>
    <n v="21"/>
    <n v="22"/>
    <n v="33"/>
    <n v="51"/>
    <n v="65"/>
    <n v="73"/>
    <n v="81"/>
    <n v="103"/>
    <n v="111"/>
    <n v="152"/>
    <n v="184"/>
    <m/>
    <n v="0"/>
    <n v="0"/>
    <n v="0"/>
    <n v="0"/>
    <n v="0"/>
    <n v="20"/>
    <n v="0"/>
    <n v="0"/>
    <n v="0"/>
    <n v="15"/>
    <n v="10"/>
    <n v="0"/>
    <n v="0"/>
    <n v="9"/>
    <n v="0"/>
    <n v="54"/>
  </r>
  <r>
    <x v="9"/>
    <s v="Movistar Team"/>
    <m/>
    <m/>
    <n v="1"/>
    <n v="184"/>
    <n v="73"/>
    <n v="22"/>
    <n v="14"/>
    <n v="11"/>
    <n v="12"/>
    <n v="111"/>
    <n v="191"/>
    <n v="71"/>
    <n v="21"/>
    <n v="41"/>
    <n v="192"/>
    <n v="8"/>
    <n v="203"/>
    <m/>
    <n v="0"/>
    <n v="0"/>
    <n v="15"/>
    <n v="20"/>
    <n v="0"/>
    <n v="0"/>
    <n v="0"/>
    <n v="0"/>
    <n v="0"/>
    <n v="0"/>
    <n v="0"/>
    <n v="0"/>
    <n v="0"/>
    <n v="0"/>
    <n v="8"/>
    <n v="43"/>
  </r>
  <r>
    <x v="9"/>
    <s v="BORA Hansgrohe"/>
    <m/>
    <m/>
    <n v="103"/>
    <n v="84"/>
    <n v="72"/>
    <n v="12"/>
    <n v="61"/>
    <n v="1"/>
    <n v="34"/>
    <n v="101"/>
    <n v="151"/>
    <n v="141"/>
    <n v="3"/>
    <n v="4"/>
    <n v="18"/>
    <n v="21"/>
    <n v="41"/>
    <m/>
    <n v="0"/>
    <n v="0"/>
    <n v="0"/>
    <n v="0"/>
    <n v="0"/>
    <n v="0"/>
    <n v="0"/>
    <n v="0"/>
    <n v="0"/>
    <n v="0"/>
    <n v="0"/>
    <n v="0"/>
    <n v="0"/>
    <n v="0"/>
    <n v="0"/>
    <n v="0"/>
  </r>
  <r>
    <x v="3"/>
    <s v="Movistar Team"/>
    <m/>
    <m/>
    <n v="5"/>
    <n v="11"/>
    <n v="1"/>
    <n v="12"/>
    <n v="111"/>
    <n v="184"/>
    <n v="191"/>
    <n v="71"/>
    <n v="61"/>
    <n v="2"/>
    <n v="51"/>
    <n v="33"/>
    <n v="4"/>
    <n v="3"/>
    <n v="8"/>
    <m/>
    <n v="0"/>
    <n v="0"/>
    <n v="0"/>
    <n v="0"/>
    <n v="0"/>
    <n v="0"/>
    <n v="0"/>
    <n v="0"/>
    <n v="0"/>
    <n v="0"/>
    <n v="0"/>
    <n v="0"/>
    <n v="0"/>
    <n v="0"/>
    <n v="0"/>
    <n v="0"/>
  </r>
  <r>
    <x v="9"/>
    <s v="Lotto Soudal"/>
    <m/>
    <m/>
    <n v="1"/>
    <n v="11"/>
    <n v="12"/>
    <n v="21"/>
    <n v="51"/>
    <n v="61"/>
    <n v="111"/>
    <n v="184"/>
    <n v="142"/>
    <n v="171"/>
    <n v="33"/>
    <n v="22"/>
    <n v="172"/>
    <n v="141"/>
    <n v="131"/>
    <m/>
    <n v="0"/>
    <n v="0"/>
    <n v="0"/>
    <n v="0"/>
    <n v="0"/>
    <n v="0"/>
    <n v="0"/>
    <n v="0"/>
    <n v="0"/>
    <n v="0"/>
    <n v="0"/>
    <n v="20"/>
    <n v="0"/>
    <n v="0"/>
    <n v="0"/>
    <n v="20"/>
  </r>
  <r>
    <x v="4"/>
    <s v="Team Ineos Grenadiers"/>
    <m/>
    <m/>
    <n v="131"/>
    <n v="73"/>
    <n v="12"/>
    <n v="41"/>
    <n v="141"/>
    <n v="62"/>
    <n v="191"/>
    <n v="172"/>
    <n v="171"/>
    <n v="192"/>
    <n v="181"/>
    <n v="111"/>
    <n v="101"/>
    <n v="14"/>
    <n v="1"/>
    <m/>
    <n v="0"/>
    <n v="15"/>
    <n v="0"/>
    <n v="0"/>
    <n v="0"/>
    <n v="0"/>
    <n v="0"/>
    <n v="0"/>
    <n v="0"/>
    <n v="0"/>
    <n v="0"/>
    <n v="0"/>
    <n v="0"/>
    <n v="0"/>
    <n v="0"/>
    <n v="15"/>
  </r>
  <r>
    <x v="11"/>
    <s v="Lotto Soudal"/>
    <m/>
    <m/>
    <n v="1"/>
    <n v="2"/>
    <n v="11"/>
    <n v="12"/>
    <n v="21"/>
    <n v="31"/>
    <n v="41"/>
    <n v="51"/>
    <n v="61"/>
    <n v="71"/>
    <n v="84"/>
    <n v="93"/>
    <n v="101"/>
    <n v="103"/>
    <n v="111"/>
    <m/>
    <n v="0"/>
    <n v="0"/>
    <n v="0"/>
    <n v="0"/>
    <n v="0"/>
    <n v="0"/>
    <n v="0"/>
    <n v="0"/>
    <n v="0"/>
    <n v="0"/>
    <n v="0"/>
    <n v="4"/>
    <n v="0"/>
    <n v="0"/>
    <n v="0"/>
    <n v="4"/>
  </r>
  <r>
    <x v="4"/>
    <s v="Deceuninck - Quick Step"/>
    <m/>
    <m/>
    <n v="1"/>
    <n v="73"/>
    <n v="21"/>
    <n v="12"/>
    <n v="191"/>
    <n v="184"/>
    <n v="81"/>
    <n v="103"/>
    <n v="142"/>
    <n v="111"/>
    <n v="22"/>
    <n v="33"/>
    <n v="2"/>
    <n v="71"/>
    <n v="72"/>
    <m/>
    <n v="0"/>
    <n v="15"/>
    <n v="0"/>
    <n v="0"/>
    <n v="0"/>
    <n v="0"/>
    <n v="10"/>
    <n v="0"/>
    <n v="0"/>
    <n v="0"/>
    <n v="20"/>
    <n v="0"/>
    <n v="0"/>
    <n v="0"/>
    <n v="0"/>
    <n v="45"/>
  </r>
  <r>
    <x v="0"/>
    <s v="Mitchelton - Scott"/>
    <m/>
    <m/>
    <n v="184"/>
    <n v="81"/>
    <n v="181"/>
    <n v="51"/>
    <n v="61"/>
    <n v="41"/>
    <n v="73"/>
    <n v="33"/>
    <n v="137"/>
    <n v="22"/>
    <n v="31"/>
    <n v="21"/>
    <n v="95"/>
    <n v="11"/>
    <n v="1"/>
    <m/>
    <n v="0"/>
    <n v="10"/>
    <n v="0"/>
    <n v="0"/>
    <n v="0"/>
    <n v="0"/>
    <n v="15"/>
    <n v="0"/>
    <n v="2"/>
    <n v="20"/>
    <n v="0"/>
    <n v="0"/>
    <n v="0"/>
    <n v="0"/>
    <n v="0"/>
    <n v="47"/>
  </r>
  <r>
    <x v="6"/>
    <s v="Team Ineos Grenadiers"/>
    <m/>
    <m/>
    <n v="1"/>
    <n v="11"/>
    <n v="12"/>
    <n v="14"/>
    <n v="21"/>
    <n v="22"/>
    <n v="33"/>
    <n v="61"/>
    <n v="71"/>
    <n v="73"/>
    <n v="111"/>
    <n v="131"/>
    <n v="152"/>
    <n v="191"/>
    <n v="31"/>
    <m/>
    <n v="0"/>
    <n v="0"/>
    <n v="0"/>
    <n v="0"/>
    <n v="0"/>
    <n v="20"/>
    <n v="0"/>
    <n v="0"/>
    <n v="0"/>
    <n v="15"/>
    <n v="0"/>
    <n v="0"/>
    <n v="9"/>
    <n v="0"/>
    <n v="0"/>
    <n v="44"/>
  </r>
  <r>
    <x v="3"/>
    <s v="Groupama FDJ"/>
    <m/>
    <m/>
    <n v="11"/>
    <n v="1"/>
    <n v="111"/>
    <n v="12"/>
    <n v="21"/>
    <n v="73"/>
    <n v="33"/>
    <n v="81"/>
    <n v="61"/>
    <n v="71"/>
    <n v="93"/>
    <n v="191"/>
    <n v="101"/>
    <n v="14"/>
    <n v="2"/>
    <m/>
    <n v="0"/>
    <n v="0"/>
    <n v="0"/>
    <n v="0"/>
    <n v="0"/>
    <n v="15"/>
    <n v="0"/>
    <n v="10"/>
    <n v="0"/>
    <n v="0"/>
    <n v="4"/>
    <n v="0"/>
    <n v="0"/>
    <n v="0"/>
    <n v="0"/>
    <n v="29"/>
  </r>
  <r>
    <x v="6"/>
    <s v="Team Ineos Grenadiers"/>
    <m/>
    <m/>
    <n v="11"/>
    <n v="12"/>
    <n v="21"/>
    <n v="22"/>
    <n v="41"/>
    <n v="51"/>
    <n v="61"/>
    <n v="71"/>
    <n v="72"/>
    <n v="73"/>
    <n v="81"/>
    <n v="101"/>
    <n v="131"/>
    <n v="133"/>
    <n v="141"/>
    <m/>
    <n v="0"/>
    <n v="0"/>
    <n v="0"/>
    <n v="20"/>
    <n v="0"/>
    <n v="0"/>
    <n v="0"/>
    <n v="0"/>
    <n v="0"/>
    <n v="15"/>
    <n v="10"/>
    <n v="0"/>
    <n v="0"/>
    <n v="0"/>
    <n v="0"/>
    <n v="45"/>
  </r>
  <r>
    <x v="9"/>
    <s v="Jumbo Visma"/>
    <m/>
    <m/>
    <n v="1"/>
    <n v="2"/>
    <n v="14"/>
    <n v="12"/>
    <n v="11"/>
    <n v="71"/>
    <n v="73"/>
    <n v="21"/>
    <n v="81"/>
    <n v="131"/>
    <n v="132"/>
    <n v="51"/>
    <n v="183"/>
    <n v="184"/>
    <n v="191"/>
    <m/>
    <n v="0"/>
    <n v="0"/>
    <n v="0"/>
    <n v="0"/>
    <n v="0"/>
    <n v="0"/>
    <n v="15"/>
    <n v="0"/>
    <n v="10"/>
    <n v="0"/>
    <n v="0"/>
    <n v="0"/>
    <n v="35"/>
    <n v="0"/>
    <n v="0"/>
    <n v="60"/>
  </r>
  <r>
    <x v="1"/>
    <s v="BORA Hansgrohe"/>
    <m/>
    <m/>
    <n v="1"/>
    <n v="71"/>
    <n v="51"/>
    <n v="12"/>
    <n v="61"/>
    <n v="73"/>
    <n v="21"/>
    <n v="171"/>
    <n v="203"/>
    <n v="191"/>
    <n v="93"/>
    <n v="164"/>
    <n v="81"/>
    <n v="101"/>
    <n v="11"/>
    <m/>
    <n v="0"/>
    <n v="0"/>
    <n v="0"/>
    <n v="0"/>
    <n v="0"/>
    <n v="15"/>
    <n v="0"/>
    <n v="0"/>
    <n v="8"/>
    <n v="0"/>
    <n v="4"/>
    <n v="25"/>
    <n v="10"/>
    <n v="0"/>
    <n v="0"/>
    <n v="62"/>
  </r>
  <r>
    <x v="3"/>
    <s v="Astana"/>
    <m/>
    <m/>
    <n v="11"/>
    <n v="12"/>
    <n v="1"/>
    <n v="14"/>
    <n v="16"/>
    <n v="17"/>
    <n v="21"/>
    <n v="73"/>
    <n v="191"/>
    <n v="171"/>
    <n v="111"/>
    <n v="3"/>
    <n v="4"/>
    <n v="31"/>
    <n v="33"/>
    <m/>
    <n v="0"/>
    <n v="0"/>
    <n v="0"/>
    <n v="0"/>
    <n v="0"/>
    <n v="0"/>
    <n v="0"/>
    <n v="15"/>
    <n v="0"/>
    <n v="0"/>
    <n v="0"/>
    <n v="0"/>
    <n v="0"/>
    <n v="0"/>
    <n v="0"/>
    <n v="15"/>
  </r>
  <r>
    <x v="3"/>
    <s v="AG2R La Mondiale"/>
    <m/>
    <m/>
    <n v="1"/>
    <n v="11"/>
    <n v="21"/>
    <n v="12"/>
    <n v="61"/>
    <n v="22"/>
    <n v="33"/>
    <n v="65"/>
    <n v="152"/>
    <n v="93"/>
    <n v="183"/>
    <n v="156"/>
    <n v="101"/>
    <n v="73"/>
    <n v="191"/>
    <m/>
    <n v="0"/>
    <n v="0"/>
    <n v="0"/>
    <n v="0"/>
    <n v="0"/>
    <n v="20"/>
    <n v="0"/>
    <n v="0"/>
    <n v="9"/>
    <n v="4"/>
    <n v="35"/>
    <n v="0"/>
    <n v="0"/>
    <n v="15"/>
    <n v="0"/>
    <n v="83"/>
  </r>
  <r>
    <x v="5"/>
    <s v="Team Ineos Grenadiers"/>
    <m/>
    <m/>
    <n v="11"/>
    <n v="12"/>
    <n v="14"/>
    <n v="1"/>
    <n v="171"/>
    <n v="21"/>
    <n v="111"/>
    <n v="191"/>
    <n v="16"/>
    <n v="91"/>
    <n v="73"/>
    <n v="8"/>
    <n v="51"/>
    <n v="201"/>
    <n v="174"/>
    <m/>
    <n v="0"/>
    <n v="0"/>
    <n v="0"/>
    <n v="0"/>
    <n v="0"/>
    <n v="0"/>
    <n v="0"/>
    <n v="0"/>
    <n v="0"/>
    <n v="0"/>
    <n v="15"/>
    <n v="0"/>
    <n v="0"/>
    <n v="0"/>
    <n v="6"/>
    <n v="21"/>
  </r>
  <r>
    <x v="5"/>
    <s v="Cofidis"/>
    <m/>
    <m/>
    <n v="11"/>
    <n v="12"/>
    <n v="14"/>
    <n v="1"/>
    <n v="21"/>
    <n v="31"/>
    <n v="41"/>
    <n v="73"/>
    <n v="91"/>
    <n v="101"/>
    <n v="111"/>
    <n v="122"/>
    <n v="171"/>
    <n v="183"/>
    <n v="191"/>
    <m/>
    <n v="0"/>
    <n v="0"/>
    <n v="0"/>
    <n v="0"/>
    <n v="0"/>
    <n v="0"/>
    <n v="0"/>
    <n v="15"/>
    <n v="0"/>
    <n v="0"/>
    <n v="0"/>
    <n v="0"/>
    <n v="0"/>
    <n v="35"/>
    <n v="0"/>
    <n v="50"/>
  </r>
  <r>
    <x v="5"/>
    <s v="Groupama FDJ"/>
    <m/>
    <m/>
    <n v="11"/>
    <n v="1"/>
    <n v="12"/>
    <n v="21"/>
    <n v="22"/>
    <n v="31"/>
    <n v="33"/>
    <n v="51"/>
    <n v="61"/>
    <n v="73"/>
    <n v="74"/>
    <n v="103"/>
    <n v="111"/>
    <n v="184"/>
    <n v="191"/>
    <m/>
    <n v="0"/>
    <n v="0"/>
    <n v="0"/>
    <n v="0"/>
    <n v="20"/>
    <n v="0"/>
    <n v="0"/>
    <n v="0"/>
    <n v="0"/>
    <n v="15"/>
    <n v="0"/>
    <n v="0"/>
    <n v="0"/>
    <n v="0"/>
    <n v="0"/>
    <n v="35"/>
  </r>
  <r>
    <x v="3"/>
    <s v="NTT Pro Cycling"/>
    <m/>
    <m/>
    <n v="11"/>
    <n v="12"/>
    <n v="1"/>
    <n v="184"/>
    <n v="111"/>
    <n v="73"/>
    <n v="33"/>
    <n v="22"/>
    <n v="81"/>
    <n v="183"/>
    <n v="152"/>
    <n v="103"/>
    <n v="14"/>
    <n v="41"/>
    <n v="171"/>
    <m/>
    <n v="0"/>
    <n v="0"/>
    <n v="0"/>
    <n v="0"/>
    <n v="0"/>
    <n v="15"/>
    <n v="0"/>
    <n v="20"/>
    <n v="10"/>
    <n v="35"/>
    <n v="9"/>
    <n v="0"/>
    <n v="0"/>
    <n v="0"/>
    <n v="0"/>
    <n v="89"/>
  </r>
  <r>
    <x v="4"/>
    <s v="Deceuninck - Quick Step"/>
    <m/>
    <m/>
    <n v="11"/>
    <n v="22"/>
    <n v="21"/>
    <n v="12"/>
    <n v="31"/>
    <n v="184"/>
    <n v="61"/>
    <n v="111"/>
    <n v="2"/>
    <n v="73"/>
    <n v="14"/>
    <n v="192"/>
    <n v="33"/>
    <n v="131"/>
    <n v="1"/>
    <m/>
    <n v="0"/>
    <n v="20"/>
    <n v="0"/>
    <n v="0"/>
    <n v="0"/>
    <n v="0"/>
    <n v="0"/>
    <n v="0"/>
    <n v="0"/>
    <n v="15"/>
    <n v="0"/>
    <n v="0"/>
    <n v="0"/>
    <n v="0"/>
    <n v="0"/>
    <n v="35"/>
  </r>
  <r>
    <x v="0"/>
    <s v="Astana"/>
    <m/>
    <m/>
    <n v="73"/>
    <n v="1"/>
    <n v="2"/>
    <n v="11"/>
    <n v="12"/>
    <n v="14"/>
    <n v="21"/>
    <n v="22"/>
    <n v="33"/>
    <n v="81"/>
    <n v="84"/>
    <n v="93"/>
    <n v="104"/>
    <n v="111"/>
    <n v="165"/>
    <m/>
    <n v="30"/>
    <n v="0"/>
    <n v="0"/>
    <n v="0"/>
    <n v="0"/>
    <n v="0"/>
    <n v="0"/>
    <n v="20"/>
    <n v="0"/>
    <n v="10"/>
    <n v="0"/>
    <n v="4"/>
    <n v="0"/>
    <n v="0"/>
    <n v="0"/>
    <n v="64"/>
  </r>
  <r>
    <x v="5"/>
    <s v="Jumbo Visma"/>
    <m/>
    <m/>
    <n v="12"/>
    <n v="62"/>
    <n v="2"/>
    <n v="1"/>
    <n v="11"/>
    <n v="22"/>
    <n v="34"/>
    <n v="45"/>
    <n v="56"/>
    <n v="71"/>
    <n v="14"/>
    <n v="78"/>
    <n v="73"/>
    <n v="101"/>
    <n v="112"/>
    <m/>
    <n v="0"/>
    <n v="0"/>
    <n v="0"/>
    <n v="0"/>
    <n v="0"/>
    <n v="20"/>
    <n v="0"/>
    <n v="0"/>
    <n v="0"/>
    <n v="0"/>
    <n v="0"/>
    <n v="0"/>
    <n v="15"/>
    <n v="0"/>
    <n v="0"/>
    <n v="35"/>
  </r>
  <r>
    <x v="6"/>
    <s v="Deceuninck - Quick Step"/>
    <m/>
    <m/>
    <n v="11"/>
    <n v="1"/>
    <n v="3"/>
    <n v="4"/>
    <n v="12"/>
    <n v="14"/>
    <n v="21"/>
    <n v="22"/>
    <n v="51"/>
    <n v="73"/>
    <n v="81"/>
    <n v="111"/>
    <n v="103"/>
    <n v="183"/>
    <n v="191"/>
    <m/>
    <n v="0"/>
    <n v="0"/>
    <n v="0"/>
    <n v="0"/>
    <n v="0"/>
    <n v="0"/>
    <n v="0"/>
    <n v="20"/>
    <n v="0"/>
    <n v="15"/>
    <n v="10"/>
    <n v="0"/>
    <n v="0"/>
    <n v="35"/>
    <n v="0"/>
    <n v="80"/>
  </r>
  <r>
    <x v="6"/>
    <s v="Cofidis"/>
    <m/>
    <m/>
    <n v="11"/>
    <n v="12"/>
    <n v="1"/>
    <n v="8"/>
    <n v="184"/>
    <n v="51"/>
    <n v="111"/>
    <n v="171"/>
    <n v="104"/>
    <n v="21"/>
    <n v="73"/>
    <n v="22"/>
    <n v="152"/>
    <n v="182"/>
    <n v="91"/>
    <m/>
    <n v="0"/>
    <n v="0"/>
    <n v="0"/>
    <n v="0"/>
    <n v="0"/>
    <n v="0"/>
    <n v="0"/>
    <n v="0"/>
    <n v="0"/>
    <n v="0"/>
    <n v="15"/>
    <n v="20"/>
    <n v="9"/>
    <n v="0"/>
    <n v="0"/>
    <n v="44"/>
  </r>
  <r>
    <x v="8"/>
    <s v="Lotto Soudal"/>
    <m/>
    <m/>
    <n v="1"/>
    <n v="11"/>
    <n v="12"/>
    <n v="14"/>
    <n v="21"/>
    <n v="33"/>
    <n v="41"/>
    <n v="43"/>
    <n v="71"/>
    <n v="74"/>
    <n v="103"/>
    <n v="112"/>
    <n v="174"/>
    <n v="184"/>
    <n v="192"/>
    <m/>
    <n v="0"/>
    <n v="0"/>
    <n v="0"/>
    <n v="0"/>
    <n v="0"/>
    <n v="0"/>
    <n v="0"/>
    <n v="5"/>
    <n v="0"/>
    <n v="0"/>
    <n v="0"/>
    <n v="0"/>
    <n v="6"/>
    <n v="0"/>
    <n v="0"/>
    <n v="11"/>
  </r>
  <r>
    <x v="6"/>
    <s v="Team Ineos Grenadiers"/>
    <m/>
    <m/>
    <n v="11"/>
    <n v="51"/>
    <n v="191"/>
    <n v="73"/>
    <n v="21"/>
    <n v="12"/>
    <n v="203"/>
    <n v="8"/>
    <n v="152"/>
    <n v="165"/>
    <n v="103"/>
    <n v="74"/>
    <n v="111"/>
    <n v="2"/>
    <n v="1"/>
    <m/>
    <n v="0"/>
    <n v="0"/>
    <n v="0"/>
    <n v="15"/>
    <n v="0"/>
    <n v="0"/>
    <n v="8"/>
    <n v="0"/>
    <n v="9"/>
    <n v="0"/>
    <n v="0"/>
    <n v="0"/>
    <n v="0"/>
    <n v="0"/>
    <n v="0"/>
    <n v="32"/>
  </r>
  <r>
    <x v="6"/>
    <s v="Groupama FDJ"/>
    <m/>
    <m/>
    <n v="11"/>
    <n v="1"/>
    <n v="21"/>
    <n v="33"/>
    <n v="73"/>
    <n v="173"/>
    <n v="184"/>
    <n v="111"/>
    <n v="14"/>
    <n v="22"/>
    <n v="2"/>
    <n v="18"/>
    <n v="51"/>
    <n v="152"/>
    <n v="12"/>
    <m/>
    <n v="0"/>
    <n v="0"/>
    <n v="0"/>
    <n v="0"/>
    <n v="15"/>
    <n v="30"/>
    <n v="0"/>
    <n v="0"/>
    <n v="0"/>
    <n v="20"/>
    <n v="0"/>
    <n v="0"/>
    <n v="0"/>
    <n v="9"/>
    <n v="0"/>
    <n v="74"/>
  </r>
  <r>
    <x v="5"/>
    <s v="Cofidis"/>
    <m/>
    <m/>
    <n v="12"/>
    <n v="26"/>
    <n v="38"/>
    <n v="42"/>
    <n v="54"/>
    <n v="62"/>
    <n v="72"/>
    <n v="84"/>
    <n v="92"/>
    <n v="103"/>
    <n v="115"/>
    <n v="121"/>
    <n v="227"/>
    <n v="147"/>
    <n v="171"/>
    <m/>
    <n v="0"/>
    <n v="0"/>
    <n v="0"/>
    <n v="0"/>
    <n v="0"/>
    <n v="0"/>
    <n v="0"/>
    <n v="0"/>
    <n v="0"/>
    <n v="0"/>
    <n v="0"/>
    <n v="0"/>
    <n v="0"/>
    <n v="0"/>
    <n v="0"/>
    <n v="0"/>
  </r>
  <r>
    <x v="5"/>
    <s v="Astana"/>
    <m/>
    <m/>
    <n v="1"/>
    <n v="12"/>
    <n v="112"/>
    <n v="192"/>
    <n v="197"/>
    <n v="132"/>
    <n v="23"/>
    <n v="15"/>
    <n v="72"/>
    <n v="4"/>
    <n v="107"/>
    <n v="73"/>
    <n v="64"/>
    <n v="62"/>
    <n v="171"/>
    <m/>
    <n v="0"/>
    <n v="0"/>
    <n v="0"/>
    <n v="0"/>
    <n v="0"/>
    <n v="0"/>
    <n v="0"/>
    <n v="0"/>
    <n v="0"/>
    <n v="0"/>
    <n v="0"/>
    <n v="15"/>
    <n v="0"/>
    <n v="0"/>
    <n v="0"/>
    <n v="15"/>
  </r>
  <r>
    <x v="5"/>
    <s v="Jumbo Visma"/>
    <m/>
    <m/>
    <n v="1"/>
    <n v="12"/>
    <n v="11"/>
    <n v="111"/>
    <n v="191"/>
    <n v="71"/>
    <n v="61"/>
    <n v="171"/>
    <n v="51"/>
    <n v="131"/>
    <n v="103"/>
    <n v="41"/>
    <n v="21"/>
    <n v="8"/>
    <n v="184"/>
    <m/>
    <n v="0"/>
    <n v="0"/>
    <n v="0"/>
    <n v="0"/>
    <n v="0"/>
    <n v="0"/>
    <n v="0"/>
    <n v="0"/>
    <n v="0"/>
    <n v="0"/>
    <n v="0"/>
    <n v="0"/>
    <n v="0"/>
    <n v="0"/>
    <n v="0"/>
    <n v="0"/>
  </r>
  <r>
    <x v="1"/>
    <s v="Team Ineos Grenadiers"/>
    <m/>
    <m/>
    <n v="12"/>
    <n v="11"/>
    <n v="1"/>
    <n v="2"/>
    <n v="71"/>
    <n v="111"/>
    <n v="184"/>
    <n v="103"/>
    <n v="73"/>
    <n v="33"/>
    <n v="81"/>
    <n v="22"/>
    <n v="152"/>
    <n v="93"/>
    <n v="21"/>
    <m/>
    <n v="0"/>
    <n v="0"/>
    <n v="0"/>
    <n v="0"/>
    <n v="0"/>
    <n v="0"/>
    <n v="0"/>
    <n v="0"/>
    <n v="15"/>
    <n v="0"/>
    <n v="10"/>
    <n v="20"/>
    <n v="9"/>
    <n v="4"/>
    <n v="0"/>
    <n v="58"/>
  </r>
  <r>
    <x v="8"/>
    <s v="Movistar Team"/>
    <m/>
    <m/>
    <n v="111"/>
    <n v="33"/>
    <n v="21"/>
    <n v="152"/>
    <n v="61"/>
    <n v="2"/>
    <n v="203"/>
    <n v="104"/>
    <n v="146"/>
    <n v="14"/>
    <n v="182"/>
    <n v="184"/>
    <n v="91"/>
    <n v="11"/>
    <n v="31"/>
    <m/>
    <n v="0"/>
    <n v="0"/>
    <n v="0"/>
    <n v="9"/>
    <n v="0"/>
    <n v="0"/>
    <n v="8"/>
    <n v="0"/>
    <n v="0"/>
    <n v="0"/>
    <n v="0"/>
    <n v="0"/>
    <n v="0"/>
    <n v="0"/>
    <n v="0"/>
    <n v="17"/>
  </r>
  <r>
    <x v="4"/>
    <s v="BORA Hansgrohe"/>
    <m/>
    <m/>
    <n v="12"/>
    <n v="1"/>
    <n v="11"/>
    <n v="14"/>
    <n v="17"/>
    <n v="21"/>
    <n v="34"/>
    <n v="41"/>
    <n v="56"/>
    <n v="73"/>
    <n v="91"/>
    <n v="111"/>
    <n v="153"/>
    <n v="183"/>
    <n v="191"/>
    <m/>
    <n v="0"/>
    <n v="0"/>
    <n v="0"/>
    <n v="0"/>
    <n v="0"/>
    <n v="0"/>
    <n v="0"/>
    <n v="0"/>
    <n v="0"/>
    <n v="15"/>
    <n v="0"/>
    <n v="0"/>
    <n v="0"/>
    <n v="35"/>
    <n v="0"/>
    <n v="50"/>
  </r>
  <r>
    <x v="11"/>
    <s v="Mitchelton - Scott"/>
    <m/>
    <m/>
    <n v="1"/>
    <n v="11"/>
    <n v="12"/>
    <n v="21"/>
    <n v="73"/>
    <n v="191"/>
    <n v="33"/>
    <n v="111"/>
    <n v="184"/>
    <n v="41"/>
    <n v="51"/>
    <n v="61"/>
    <n v="141"/>
    <n v="22"/>
    <n v="16"/>
    <m/>
    <n v="0"/>
    <n v="0"/>
    <n v="0"/>
    <n v="0"/>
    <n v="15"/>
    <n v="0"/>
    <n v="0"/>
    <n v="0"/>
    <n v="0"/>
    <n v="0"/>
    <n v="0"/>
    <n v="0"/>
    <n v="0"/>
    <n v="20"/>
    <n v="0"/>
    <n v="35"/>
  </r>
  <r>
    <x v="3"/>
    <s v="Jumbo Visma"/>
    <m/>
    <m/>
    <n v="1"/>
    <n v="111"/>
    <n v="11"/>
    <n v="31"/>
    <n v="73"/>
    <n v="183"/>
    <n v="21"/>
    <n v="192"/>
    <n v="22"/>
    <n v="33"/>
    <n v="81"/>
    <n v="41"/>
    <n v="61"/>
    <n v="12"/>
    <n v="51"/>
    <m/>
    <n v="0"/>
    <n v="0"/>
    <n v="0"/>
    <n v="0"/>
    <n v="15"/>
    <n v="35"/>
    <n v="0"/>
    <n v="0"/>
    <n v="20"/>
    <n v="0"/>
    <n v="10"/>
    <n v="0"/>
    <n v="0"/>
    <n v="0"/>
    <n v="0"/>
    <n v="80"/>
  </r>
  <r>
    <x v="5"/>
    <s v="Jumbo Visma"/>
    <m/>
    <m/>
    <n v="1"/>
    <n v="12"/>
    <n v="111"/>
    <n v="11"/>
    <n v="184"/>
    <n v="224"/>
    <n v="71"/>
    <n v="73"/>
    <n v="61"/>
    <n v="41"/>
    <n v="21"/>
    <n v="81"/>
    <n v="191"/>
    <n v="93"/>
    <n v="101"/>
    <m/>
    <n v="0"/>
    <n v="0"/>
    <n v="0"/>
    <n v="0"/>
    <n v="0"/>
    <n v="0"/>
    <n v="0"/>
    <n v="15"/>
    <n v="0"/>
    <n v="0"/>
    <n v="0"/>
    <n v="10"/>
    <n v="0"/>
    <n v="4"/>
    <n v="0"/>
    <n v="29"/>
  </r>
  <r>
    <x v="12"/>
    <m/>
    <m/>
    <m/>
    <m/>
    <m/>
    <m/>
    <m/>
    <m/>
    <m/>
    <m/>
    <m/>
    <m/>
    <m/>
    <m/>
    <m/>
    <m/>
    <m/>
    <m/>
    <m/>
    <m/>
    <m/>
    <m/>
    <m/>
    <m/>
    <m/>
    <m/>
    <m/>
    <m/>
    <m/>
    <m/>
    <m/>
    <m/>
    <m/>
    <m/>
    <m/>
  </r>
  <r>
    <x v="12"/>
    <m/>
    <m/>
    <m/>
    <m/>
    <m/>
    <m/>
    <m/>
    <m/>
    <m/>
    <m/>
    <m/>
    <m/>
    <m/>
    <m/>
    <m/>
    <m/>
    <m/>
    <m/>
    <m/>
    <m/>
    <m/>
    <m/>
    <m/>
    <m/>
    <m/>
    <m/>
    <m/>
    <m/>
    <m/>
    <m/>
    <m/>
    <m/>
    <m/>
    <m/>
    <m/>
  </r>
  <r>
    <x v="12"/>
    <m/>
    <m/>
    <m/>
    <m/>
    <m/>
    <m/>
    <m/>
    <m/>
    <m/>
    <m/>
    <m/>
    <m/>
    <m/>
    <m/>
    <m/>
    <m/>
    <m/>
    <m/>
    <m/>
    <m/>
    <m/>
    <m/>
    <m/>
    <m/>
    <m/>
    <m/>
    <m/>
    <m/>
    <m/>
    <m/>
    <m/>
    <m/>
    <m/>
    <m/>
    <m/>
  </r>
  <r>
    <x v="12"/>
    <s v="Carola L."/>
    <n v="1"/>
    <m/>
    <s v="Team Ineos Grenadiers"/>
    <m/>
    <m/>
    <m/>
    <m/>
    <m/>
    <m/>
    <m/>
    <m/>
    <m/>
    <m/>
    <m/>
    <m/>
    <m/>
    <m/>
    <m/>
    <m/>
    <m/>
    <m/>
    <m/>
    <m/>
    <m/>
    <m/>
    <m/>
    <m/>
    <m/>
    <m/>
    <m/>
    <m/>
    <m/>
    <m/>
    <m/>
  </r>
  <r>
    <x v="12"/>
    <s v="Celine K."/>
    <n v="1"/>
    <m/>
    <s v="Team Ineos Grenadiers"/>
    <m/>
    <m/>
    <m/>
    <m/>
    <m/>
    <m/>
    <m/>
    <m/>
    <m/>
    <m/>
    <m/>
    <m/>
    <m/>
    <m/>
    <m/>
    <m/>
    <m/>
    <m/>
    <m/>
    <m/>
    <m/>
    <m/>
    <m/>
    <m/>
    <m/>
    <m/>
    <m/>
    <m/>
    <m/>
    <m/>
    <m/>
  </r>
  <r>
    <x v="12"/>
    <s v="Gerrit T."/>
    <n v="1"/>
    <m/>
    <s v="Team Ineos Grenadiers"/>
    <m/>
    <m/>
    <m/>
    <m/>
    <m/>
    <m/>
    <m/>
    <m/>
    <m/>
    <m/>
    <m/>
    <m/>
    <m/>
    <m/>
    <m/>
    <m/>
    <m/>
    <m/>
    <m/>
    <m/>
    <m/>
    <m/>
    <m/>
    <m/>
    <m/>
    <m/>
    <m/>
    <m/>
    <m/>
    <m/>
    <m/>
  </r>
  <r>
    <x v="12"/>
    <s v="Jack van W."/>
    <n v="1"/>
    <m/>
    <s v="Team Ineos Grenadiers"/>
    <m/>
    <m/>
    <m/>
    <m/>
    <m/>
    <m/>
    <m/>
    <m/>
    <m/>
    <m/>
    <m/>
    <m/>
    <m/>
    <m/>
    <m/>
    <m/>
    <m/>
    <m/>
    <m/>
    <m/>
    <m/>
    <m/>
    <m/>
    <m/>
    <m/>
    <m/>
    <m/>
    <m/>
    <m/>
    <m/>
    <m/>
  </r>
  <r>
    <x v="12"/>
    <s v="Nikki B."/>
    <n v="1"/>
    <m/>
    <s v="Team Ineos Grenadiers"/>
    <m/>
    <m/>
    <m/>
    <m/>
    <m/>
    <m/>
    <m/>
    <m/>
    <m/>
    <m/>
    <m/>
    <m/>
    <m/>
    <m/>
    <m/>
    <m/>
    <m/>
    <m/>
    <m/>
    <m/>
    <m/>
    <m/>
    <m/>
    <m/>
    <m/>
    <m/>
    <m/>
    <m/>
    <m/>
    <m/>
    <m/>
  </r>
  <r>
    <x v="12"/>
    <s v="Wessel W."/>
    <n v="1"/>
    <m/>
    <s v="Team Ineos Grenadiers"/>
    <m/>
    <m/>
    <m/>
    <m/>
    <m/>
    <m/>
    <m/>
    <m/>
    <m/>
    <m/>
    <m/>
    <m/>
    <m/>
    <m/>
    <m/>
    <m/>
    <m/>
    <m/>
    <m/>
    <m/>
    <m/>
    <m/>
    <m/>
    <m/>
    <m/>
    <m/>
    <m/>
    <m/>
    <m/>
    <m/>
    <m/>
  </r>
  <r>
    <x v="12"/>
    <s v="René Ke."/>
    <n v="1"/>
    <m/>
    <s v="Team Ineos Grenadiers"/>
    <m/>
    <m/>
    <m/>
    <m/>
    <m/>
    <m/>
    <m/>
    <m/>
    <m/>
    <m/>
    <m/>
    <m/>
    <m/>
    <m/>
    <m/>
    <m/>
    <m/>
    <m/>
    <m/>
    <m/>
    <m/>
    <m/>
    <m/>
    <m/>
    <m/>
    <m/>
    <m/>
    <m/>
    <m/>
    <m/>
    <m/>
  </r>
  <r>
    <x v="12"/>
    <s v="René Ke.2"/>
    <n v="1"/>
    <m/>
    <s v="Team Ineos Grenadiers"/>
    <m/>
    <m/>
    <m/>
    <m/>
    <m/>
    <m/>
    <m/>
    <m/>
    <m/>
    <m/>
    <m/>
    <m/>
    <m/>
    <m/>
    <m/>
    <m/>
    <m/>
    <m/>
    <m/>
    <m/>
    <m/>
    <m/>
    <m/>
    <m/>
    <m/>
    <m/>
    <m/>
    <m/>
    <m/>
    <m/>
    <m/>
  </r>
  <r>
    <x v="12"/>
    <s v="Mitchell van V."/>
    <n v="1"/>
    <m/>
    <s v="Team Ineos Grenadiers"/>
    <m/>
    <m/>
    <m/>
    <m/>
    <m/>
    <m/>
    <m/>
    <m/>
    <m/>
    <m/>
    <m/>
    <m/>
    <m/>
    <m/>
    <m/>
    <m/>
    <m/>
    <m/>
    <m/>
    <m/>
    <m/>
    <m/>
    <m/>
    <m/>
    <m/>
    <m/>
    <m/>
    <m/>
    <m/>
    <m/>
    <m/>
  </r>
  <r>
    <x v="12"/>
    <s v="Joost C."/>
    <n v="1"/>
    <m/>
    <s v="Team Ineos Grenadiers"/>
    <m/>
    <m/>
    <m/>
    <m/>
    <m/>
    <m/>
    <m/>
    <m/>
    <m/>
    <m/>
    <m/>
    <m/>
    <m/>
    <m/>
    <m/>
    <m/>
    <m/>
    <m/>
    <m/>
    <m/>
    <m/>
    <m/>
    <m/>
    <m/>
    <m/>
    <m/>
    <m/>
    <m/>
    <m/>
    <m/>
    <m/>
  </r>
  <r>
    <x v="12"/>
    <s v="Michella B."/>
    <n v="2"/>
    <m/>
    <s v="Jumbo Visma"/>
    <m/>
    <m/>
    <m/>
    <m/>
    <m/>
    <m/>
    <m/>
    <m/>
    <m/>
    <m/>
    <m/>
    <m/>
    <m/>
    <m/>
    <m/>
    <m/>
    <m/>
    <m/>
    <m/>
    <m/>
    <m/>
    <m/>
    <m/>
    <m/>
    <m/>
    <m/>
    <m/>
    <m/>
    <m/>
    <m/>
    <m/>
  </r>
  <r>
    <x v="12"/>
    <s v="Quinn H."/>
    <n v="2"/>
    <m/>
    <s v="Jumbo Visma"/>
    <m/>
    <m/>
    <m/>
    <m/>
    <m/>
    <m/>
    <m/>
    <m/>
    <m/>
    <m/>
    <m/>
    <m/>
    <m/>
    <m/>
    <m/>
    <m/>
    <m/>
    <m/>
    <m/>
    <m/>
    <m/>
    <m/>
    <m/>
    <m/>
    <m/>
    <m/>
    <m/>
    <m/>
    <m/>
    <m/>
    <m/>
  </r>
  <r>
    <x v="12"/>
    <s v="Rita V."/>
    <n v="2"/>
    <m/>
    <s v="Jumbo Visma"/>
    <m/>
    <m/>
    <m/>
    <m/>
    <m/>
    <m/>
    <m/>
    <m/>
    <m/>
    <m/>
    <m/>
    <m/>
    <m/>
    <m/>
    <m/>
    <m/>
    <m/>
    <m/>
    <m/>
    <m/>
    <m/>
    <m/>
    <m/>
    <m/>
    <m/>
    <m/>
    <m/>
    <m/>
    <m/>
    <m/>
    <m/>
  </r>
  <r>
    <x v="12"/>
    <s v="Sylvia E."/>
    <n v="2"/>
    <m/>
    <s v="Jumbo Visma"/>
    <m/>
    <m/>
    <m/>
    <m/>
    <m/>
    <m/>
    <m/>
    <m/>
    <m/>
    <m/>
    <m/>
    <m/>
    <m/>
    <m/>
    <m/>
    <m/>
    <m/>
    <m/>
    <m/>
    <m/>
    <m/>
    <m/>
    <m/>
    <m/>
    <m/>
    <m/>
    <m/>
    <m/>
    <m/>
    <m/>
    <m/>
  </r>
  <r>
    <x v="12"/>
    <s v="Yvette S."/>
    <n v="2"/>
    <m/>
    <s v="Jumbo Visma"/>
    <m/>
    <m/>
    <m/>
    <m/>
    <m/>
    <m/>
    <m/>
    <m/>
    <m/>
    <m/>
    <m/>
    <m/>
    <m/>
    <m/>
    <m/>
    <m/>
    <m/>
    <m/>
    <m/>
    <m/>
    <m/>
    <m/>
    <m/>
    <m/>
    <m/>
    <m/>
    <m/>
    <m/>
    <m/>
    <m/>
    <m/>
  </r>
  <r>
    <x v="12"/>
    <s v="Evelien de V."/>
    <n v="2"/>
    <m/>
    <s v="Jumbo Visma"/>
    <m/>
    <m/>
    <m/>
    <m/>
    <m/>
    <m/>
    <m/>
    <m/>
    <m/>
    <m/>
    <m/>
    <m/>
    <m/>
    <m/>
    <m/>
    <m/>
    <m/>
    <m/>
    <m/>
    <m/>
    <m/>
    <m/>
    <m/>
    <m/>
    <m/>
    <m/>
    <m/>
    <m/>
    <m/>
    <m/>
    <m/>
  </r>
  <r>
    <x v="12"/>
    <s v="Piet-Hein N."/>
    <n v="2"/>
    <m/>
    <s v="Jumbo Visma"/>
    <m/>
    <m/>
    <m/>
    <m/>
    <m/>
    <m/>
    <m/>
    <m/>
    <m/>
    <m/>
    <m/>
    <m/>
    <m/>
    <m/>
    <m/>
    <m/>
    <m/>
    <m/>
    <m/>
    <m/>
    <m/>
    <m/>
    <m/>
    <m/>
    <m/>
    <m/>
    <m/>
    <m/>
    <m/>
    <m/>
    <m/>
  </r>
  <r>
    <x v="12"/>
    <s v="Wendy S."/>
    <n v="2"/>
    <m/>
    <s v="Jumbo Visma"/>
    <m/>
    <m/>
    <m/>
    <m/>
    <m/>
    <m/>
    <m/>
    <m/>
    <m/>
    <m/>
    <m/>
    <m/>
    <m/>
    <m/>
    <m/>
    <m/>
    <m/>
    <m/>
    <m/>
    <m/>
    <m/>
    <m/>
    <m/>
    <m/>
    <m/>
    <m/>
    <m/>
    <m/>
    <m/>
    <m/>
    <m/>
  </r>
  <r>
    <x v="12"/>
    <s v="Ahmet M."/>
    <n v="2"/>
    <m/>
    <s v="Jumbo Visma"/>
    <m/>
    <m/>
    <m/>
    <m/>
    <m/>
    <m/>
    <m/>
    <m/>
    <m/>
    <m/>
    <m/>
    <m/>
    <m/>
    <m/>
    <m/>
    <m/>
    <m/>
    <m/>
    <m/>
    <m/>
    <m/>
    <m/>
    <m/>
    <m/>
    <m/>
    <m/>
    <m/>
    <m/>
    <m/>
    <m/>
    <m/>
  </r>
  <r>
    <x v="12"/>
    <s v="Marcel M."/>
    <n v="2"/>
    <m/>
    <s v="Jumbo Visma"/>
    <m/>
    <m/>
    <m/>
    <m/>
    <m/>
    <m/>
    <m/>
    <m/>
    <m/>
    <m/>
    <m/>
    <m/>
    <m/>
    <m/>
    <m/>
    <m/>
    <m/>
    <m/>
    <m/>
    <m/>
    <m/>
    <m/>
    <m/>
    <m/>
    <m/>
    <m/>
    <m/>
    <m/>
    <m/>
    <m/>
    <m/>
  </r>
  <r>
    <x v="12"/>
    <s v="Bas van 't H."/>
    <n v="3"/>
    <m/>
    <s v="Lotto Soudal"/>
    <m/>
    <m/>
    <m/>
    <m/>
    <m/>
    <m/>
    <m/>
    <m/>
    <m/>
    <m/>
    <m/>
    <m/>
    <m/>
    <m/>
    <m/>
    <m/>
    <m/>
    <m/>
    <m/>
    <m/>
    <m/>
    <m/>
    <m/>
    <m/>
    <m/>
    <m/>
    <m/>
    <m/>
    <m/>
    <m/>
    <m/>
  </r>
  <r>
    <x v="12"/>
    <s v="Frank F."/>
    <n v="3"/>
    <m/>
    <s v="Lotto Soudal"/>
    <m/>
    <m/>
    <m/>
    <m/>
    <m/>
    <m/>
    <m/>
    <m/>
    <m/>
    <m/>
    <m/>
    <m/>
    <m/>
    <m/>
    <m/>
    <m/>
    <m/>
    <m/>
    <m/>
    <m/>
    <m/>
    <m/>
    <m/>
    <m/>
    <m/>
    <m/>
    <m/>
    <m/>
    <m/>
    <m/>
    <m/>
  </r>
  <r>
    <x v="12"/>
    <s v="Frank van de S."/>
    <n v="3"/>
    <m/>
    <s v="Lotto Soudal"/>
    <m/>
    <m/>
    <m/>
    <m/>
    <m/>
    <m/>
    <m/>
    <m/>
    <m/>
    <m/>
    <m/>
    <m/>
    <m/>
    <m/>
    <m/>
    <m/>
    <m/>
    <m/>
    <m/>
    <m/>
    <m/>
    <m/>
    <m/>
    <m/>
    <m/>
    <m/>
    <m/>
    <m/>
    <m/>
    <m/>
    <m/>
  </r>
  <r>
    <x v="12"/>
    <s v="Jan van B."/>
    <n v="3"/>
    <m/>
    <s v="Lotto Soudal"/>
    <m/>
    <m/>
    <m/>
    <m/>
    <m/>
    <m/>
    <m/>
    <m/>
    <m/>
    <m/>
    <m/>
    <m/>
    <m/>
    <m/>
    <m/>
    <m/>
    <m/>
    <m/>
    <m/>
    <m/>
    <m/>
    <m/>
    <m/>
    <m/>
    <m/>
    <m/>
    <m/>
    <m/>
    <m/>
    <m/>
    <m/>
  </r>
  <r>
    <x v="12"/>
    <s v="Wouter W."/>
    <n v="3"/>
    <m/>
    <s v="Lotto Soudal"/>
    <m/>
    <m/>
    <m/>
    <m/>
    <m/>
    <m/>
    <m/>
    <m/>
    <m/>
    <m/>
    <m/>
    <m/>
    <m/>
    <m/>
    <m/>
    <m/>
    <m/>
    <m/>
    <m/>
    <m/>
    <m/>
    <m/>
    <m/>
    <m/>
    <m/>
    <m/>
    <m/>
    <m/>
    <m/>
    <m/>
    <m/>
  </r>
  <r>
    <x v="12"/>
    <s v="Paul van E."/>
    <n v="3"/>
    <m/>
    <s v="Lotto Soudal"/>
    <m/>
    <m/>
    <m/>
    <m/>
    <m/>
    <m/>
    <m/>
    <m/>
    <m/>
    <m/>
    <m/>
    <m/>
    <m/>
    <m/>
    <m/>
    <m/>
    <m/>
    <m/>
    <m/>
    <m/>
    <m/>
    <m/>
    <m/>
    <m/>
    <m/>
    <m/>
    <m/>
    <m/>
    <m/>
    <m/>
    <m/>
  </r>
  <r>
    <x v="12"/>
    <s v="Robert M."/>
    <n v="3"/>
    <m/>
    <s v="Lotto Soudal"/>
    <m/>
    <m/>
    <m/>
    <m/>
    <m/>
    <m/>
    <m/>
    <m/>
    <m/>
    <m/>
    <m/>
    <m/>
    <m/>
    <m/>
    <m/>
    <m/>
    <m/>
    <m/>
    <m/>
    <m/>
    <m/>
    <m/>
    <m/>
    <m/>
    <m/>
    <m/>
    <m/>
    <m/>
    <m/>
    <m/>
    <m/>
  </r>
  <r>
    <x v="12"/>
    <s v="Michel van der M."/>
    <n v="3"/>
    <m/>
    <s v="Lotto Soudal"/>
    <m/>
    <m/>
    <m/>
    <m/>
    <m/>
    <m/>
    <m/>
    <m/>
    <m/>
    <m/>
    <m/>
    <m/>
    <m/>
    <m/>
    <m/>
    <m/>
    <m/>
    <m/>
    <m/>
    <m/>
    <m/>
    <m/>
    <m/>
    <m/>
    <m/>
    <m/>
    <m/>
    <m/>
    <m/>
    <m/>
    <m/>
  </r>
  <r>
    <x v="12"/>
    <s v="Ronald van E."/>
    <n v="3"/>
    <m/>
    <s v="Lotto Soudal"/>
    <m/>
    <m/>
    <m/>
    <m/>
    <m/>
    <m/>
    <m/>
    <m/>
    <m/>
    <m/>
    <m/>
    <m/>
    <m/>
    <m/>
    <m/>
    <m/>
    <m/>
    <m/>
    <m/>
    <m/>
    <m/>
    <m/>
    <m/>
    <m/>
    <m/>
    <m/>
    <m/>
    <m/>
    <m/>
    <m/>
    <m/>
  </r>
  <r>
    <x v="12"/>
    <s v="Petra K."/>
    <n v="3"/>
    <m/>
    <s v="Lotto Soudal"/>
    <m/>
    <m/>
    <m/>
    <m/>
    <m/>
    <m/>
    <m/>
    <m/>
    <m/>
    <m/>
    <m/>
    <m/>
    <m/>
    <m/>
    <m/>
    <m/>
    <m/>
    <m/>
    <m/>
    <m/>
    <m/>
    <m/>
    <m/>
    <m/>
    <m/>
    <m/>
    <m/>
    <m/>
    <m/>
    <m/>
    <m/>
  </r>
  <r>
    <x v="12"/>
    <s v="Frank S."/>
    <n v="4"/>
    <m/>
    <s v="Deceuninck - Quick Step"/>
    <m/>
    <m/>
    <m/>
    <m/>
    <m/>
    <m/>
    <m/>
    <m/>
    <m/>
    <m/>
    <m/>
    <m/>
    <m/>
    <m/>
    <m/>
    <m/>
    <m/>
    <m/>
    <m/>
    <m/>
    <m/>
    <m/>
    <m/>
    <m/>
    <m/>
    <m/>
    <m/>
    <m/>
    <m/>
    <m/>
    <m/>
  </r>
  <r>
    <x v="12"/>
    <s v="Kevin S."/>
    <n v="4"/>
    <m/>
    <s v="Deceuninck - Quick Step"/>
    <m/>
    <m/>
    <m/>
    <m/>
    <m/>
    <m/>
    <m/>
    <m/>
    <m/>
    <m/>
    <m/>
    <m/>
    <m/>
    <m/>
    <m/>
    <m/>
    <m/>
    <m/>
    <m/>
    <m/>
    <m/>
    <m/>
    <m/>
    <m/>
    <m/>
    <m/>
    <m/>
    <m/>
    <m/>
    <m/>
    <m/>
  </r>
  <r>
    <x v="12"/>
    <s v="Mark van L."/>
    <n v="4"/>
    <m/>
    <s v="Deceuninck - Quick Step"/>
    <m/>
    <m/>
    <m/>
    <m/>
    <m/>
    <m/>
    <m/>
    <m/>
    <m/>
    <m/>
    <m/>
    <m/>
    <m/>
    <m/>
    <m/>
    <m/>
    <m/>
    <m/>
    <m/>
    <m/>
    <m/>
    <m/>
    <m/>
    <m/>
    <m/>
    <m/>
    <m/>
    <m/>
    <m/>
    <m/>
    <m/>
  </r>
  <r>
    <x v="12"/>
    <s v="Pascal van der B."/>
    <n v="4"/>
    <m/>
    <s v="Deceuninck - Quick Step"/>
    <m/>
    <m/>
    <m/>
    <m/>
    <m/>
    <m/>
    <m/>
    <m/>
    <m/>
    <m/>
    <m/>
    <m/>
    <m/>
    <m/>
    <m/>
    <m/>
    <m/>
    <m/>
    <m/>
    <m/>
    <m/>
    <m/>
    <m/>
    <m/>
    <m/>
    <m/>
    <m/>
    <m/>
    <m/>
    <m/>
    <m/>
  </r>
  <r>
    <x v="12"/>
    <s v="Raymonde K."/>
    <n v="4"/>
    <m/>
    <s v="Deceuninck - Quick Step"/>
    <m/>
    <m/>
    <m/>
    <m/>
    <m/>
    <m/>
    <m/>
    <m/>
    <m/>
    <m/>
    <m/>
    <m/>
    <m/>
    <m/>
    <m/>
    <m/>
    <m/>
    <m/>
    <m/>
    <m/>
    <m/>
    <m/>
    <m/>
    <m/>
    <m/>
    <m/>
    <m/>
    <m/>
    <m/>
    <m/>
    <m/>
  </r>
  <r>
    <x v="12"/>
    <s v="Sandra van D."/>
    <n v="4"/>
    <m/>
    <s v="Deceuninck - Quick Step"/>
    <m/>
    <m/>
    <m/>
    <m/>
    <m/>
    <m/>
    <m/>
    <m/>
    <m/>
    <m/>
    <m/>
    <m/>
    <m/>
    <m/>
    <m/>
    <m/>
    <m/>
    <m/>
    <m/>
    <m/>
    <m/>
    <m/>
    <m/>
    <m/>
    <m/>
    <m/>
    <m/>
    <m/>
    <m/>
    <m/>
    <m/>
  </r>
  <r>
    <x v="12"/>
    <s v="Nadine da S."/>
    <n v="4"/>
    <m/>
    <s v="Deceuninck - Quick Step"/>
    <m/>
    <m/>
    <m/>
    <m/>
    <m/>
    <m/>
    <m/>
    <m/>
    <m/>
    <m/>
    <m/>
    <m/>
    <m/>
    <m/>
    <m/>
    <m/>
    <m/>
    <m/>
    <m/>
    <m/>
    <m/>
    <m/>
    <m/>
    <m/>
    <m/>
    <m/>
    <m/>
    <m/>
    <m/>
    <m/>
    <m/>
  </r>
  <r>
    <x v="12"/>
    <s v="Christiaan van S."/>
    <n v="4"/>
    <m/>
    <s v="Deceuninck - Quick Step"/>
    <m/>
    <m/>
    <m/>
    <m/>
    <m/>
    <m/>
    <m/>
    <m/>
    <m/>
    <m/>
    <m/>
    <m/>
    <m/>
    <m/>
    <m/>
    <m/>
    <m/>
    <m/>
    <m/>
    <m/>
    <m/>
    <m/>
    <m/>
    <m/>
    <m/>
    <m/>
    <m/>
    <m/>
    <m/>
    <m/>
    <m/>
  </r>
  <r>
    <x v="12"/>
    <s v="Cindy van den B."/>
    <n v="4"/>
    <m/>
    <s v="Deceuninck - Quick Step"/>
    <m/>
    <m/>
    <m/>
    <m/>
    <m/>
    <m/>
    <m/>
    <m/>
    <m/>
    <m/>
    <m/>
    <m/>
    <m/>
    <m/>
    <m/>
    <m/>
    <m/>
    <m/>
    <m/>
    <m/>
    <m/>
    <m/>
    <m/>
    <m/>
    <m/>
    <m/>
    <m/>
    <m/>
    <m/>
    <m/>
    <m/>
  </r>
  <r>
    <x v="12"/>
    <s v="Toine S."/>
    <n v="4"/>
    <m/>
    <s v="Deceuninck - Quick Step"/>
    <m/>
    <m/>
    <m/>
    <m/>
    <m/>
    <m/>
    <m/>
    <m/>
    <m/>
    <m/>
    <m/>
    <m/>
    <m/>
    <m/>
    <m/>
    <m/>
    <m/>
    <m/>
    <m/>
    <m/>
    <m/>
    <m/>
    <m/>
    <m/>
    <m/>
    <m/>
    <m/>
    <m/>
    <m/>
    <m/>
    <m/>
  </r>
  <r>
    <x v="12"/>
    <s v="Haydée de C."/>
    <n v="5"/>
    <m/>
    <s v="AG2R La Mondiale"/>
    <m/>
    <m/>
    <m/>
    <m/>
    <m/>
    <m/>
    <m/>
    <m/>
    <m/>
    <m/>
    <m/>
    <m/>
    <m/>
    <m/>
    <m/>
    <m/>
    <m/>
    <m/>
    <m/>
    <m/>
    <m/>
    <m/>
    <m/>
    <m/>
    <m/>
    <m/>
    <m/>
    <m/>
    <m/>
    <m/>
    <m/>
  </r>
  <r>
    <x v="12"/>
    <s v="Isabel V."/>
    <n v="5"/>
    <m/>
    <s v="AG2R La Mondiale"/>
    <m/>
    <m/>
    <m/>
    <m/>
    <m/>
    <m/>
    <m/>
    <m/>
    <m/>
    <m/>
    <m/>
    <m/>
    <m/>
    <m/>
    <m/>
    <m/>
    <m/>
    <m/>
    <m/>
    <m/>
    <m/>
    <m/>
    <m/>
    <m/>
    <m/>
    <m/>
    <m/>
    <m/>
    <m/>
    <m/>
    <m/>
  </r>
  <r>
    <x v="12"/>
    <s v="Léon 't H."/>
    <n v="5"/>
    <m/>
    <s v="AG2R La Mondiale"/>
    <m/>
    <m/>
    <m/>
    <m/>
    <m/>
    <m/>
    <m/>
    <m/>
    <m/>
    <m/>
    <m/>
    <m/>
    <m/>
    <m/>
    <m/>
    <m/>
    <m/>
    <m/>
    <m/>
    <m/>
    <m/>
    <m/>
    <m/>
    <m/>
    <m/>
    <m/>
    <m/>
    <m/>
    <m/>
    <m/>
    <m/>
  </r>
  <r>
    <x v="12"/>
    <s v="Maarten de H."/>
    <n v="5"/>
    <m/>
    <s v="AG2R La Mondiale"/>
    <m/>
    <m/>
    <m/>
    <m/>
    <m/>
    <m/>
    <m/>
    <m/>
    <m/>
    <m/>
    <m/>
    <m/>
    <m/>
    <m/>
    <m/>
    <m/>
    <m/>
    <m/>
    <m/>
    <m/>
    <m/>
    <m/>
    <m/>
    <m/>
    <m/>
    <m/>
    <m/>
    <m/>
    <m/>
    <m/>
    <m/>
  </r>
  <r>
    <x v="12"/>
    <s v="Maurice van der K."/>
    <n v="5"/>
    <m/>
    <s v="AG2R La Mondiale"/>
    <m/>
    <m/>
    <m/>
    <m/>
    <m/>
    <m/>
    <m/>
    <m/>
    <m/>
    <m/>
    <m/>
    <m/>
    <m/>
    <m/>
    <m/>
    <m/>
    <m/>
    <m/>
    <m/>
    <m/>
    <m/>
    <m/>
    <m/>
    <m/>
    <m/>
    <m/>
    <m/>
    <m/>
    <m/>
    <m/>
    <m/>
  </r>
  <r>
    <x v="12"/>
    <s v="René van der S."/>
    <n v="5"/>
    <m/>
    <s v="AG2R La Mondiale"/>
    <m/>
    <m/>
    <m/>
    <m/>
    <m/>
    <m/>
    <m/>
    <m/>
    <m/>
    <m/>
    <m/>
    <m/>
    <m/>
    <m/>
    <m/>
    <m/>
    <m/>
    <m/>
    <m/>
    <m/>
    <m/>
    <m/>
    <m/>
    <m/>
    <m/>
    <m/>
    <m/>
    <m/>
    <m/>
    <m/>
    <m/>
  </r>
  <r>
    <x v="12"/>
    <s v="Quirijn M."/>
    <n v="5"/>
    <m/>
    <s v="AG2R La Mondiale"/>
    <m/>
    <m/>
    <m/>
    <m/>
    <m/>
    <m/>
    <m/>
    <m/>
    <m/>
    <m/>
    <m/>
    <m/>
    <m/>
    <m/>
    <m/>
    <m/>
    <m/>
    <m/>
    <m/>
    <m/>
    <m/>
    <m/>
    <m/>
    <m/>
    <m/>
    <m/>
    <m/>
    <m/>
    <m/>
    <m/>
    <m/>
  </r>
  <r>
    <x v="12"/>
    <s v="Olivia &amp; Eline"/>
    <n v="5"/>
    <m/>
    <s v="AG2R La Mondiale"/>
    <m/>
    <m/>
    <m/>
    <m/>
    <m/>
    <m/>
    <m/>
    <m/>
    <m/>
    <m/>
    <m/>
    <m/>
    <m/>
    <m/>
    <m/>
    <m/>
    <m/>
    <m/>
    <m/>
    <m/>
    <m/>
    <m/>
    <m/>
    <m/>
    <m/>
    <m/>
    <m/>
    <m/>
    <m/>
    <m/>
    <m/>
  </r>
  <r>
    <x v="12"/>
    <s v="Jacco S."/>
    <n v="5"/>
    <m/>
    <s v="AG2R La Mondiale"/>
    <m/>
    <m/>
    <m/>
    <m/>
    <m/>
    <m/>
    <m/>
    <m/>
    <m/>
    <m/>
    <m/>
    <m/>
    <m/>
    <m/>
    <m/>
    <m/>
    <m/>
    <m/>
    <m/>
    <m/>
    <m/>
    <m/>
    <m/>
    <m/>
    <m/>
    <m/>
    <m/>
    <m/>
    <m/>
    <m/>
    <m/>
  </r>
  <r>
    <x v="12"/>
    <s v="Hans F."/>
    <n v="5"/>
    <m/>
    <s v="AG2R La Mondiale"/>
    <m/>
    <m/>
    <m/>
    <m/>
    <m/>
    <m/>
    <m/>
    <m/>
    <m/>
    <m/>
    <m/>
    <m/>
    <m/>
    <m/>
    <m/>
    <m/>
    <m/>
    <m/>
    <m/>
    <m/>
    <m/>
    <m/>
    <m/>
    <m/>
    <m/>
    <m/>
    <m/>
    <m/>
    <m/>
    <m/>
    <m/>
  </r>
  <r>
    <x v="12"/>
    <s v="Astrid P."/>
    <n v="6"/>
    <m/>
    <s v="Astana"/>
    <m/>
    <m/>
    <m/>
    <m/>
    <m/>
    <m/>
    <m/>
    <m/>
    <m/>
    <m/>
    <m/>
    <m/>
    <m/>
    <m/>
    <m/>
    <m/>
    <m/>
    <m/>
    <m/>
    <m/>
    <m/>
    <m/>
    <m/>
    <m/>
    <m/>
    <m/>
    <m/>
    <m/>
    <m/>
    <m/>
    <m/>
  </r>
  <r>
    <x v="12"/>
    <s v="Ina B."/>
    <n v="6"/>
    <m/>
    <s v="Astana"/>
    <m/>
    <m/>
    <m/>
    <m/>
    <m/>
    <m/>
    <m/>
    <m/>
    <m/>
    <m/>
    <m/>
    <m/>
    <m/>
    <m/>
    <m/>
    <m/>
    <m/>
    <m/>
    <m/>
    <m/>
    <m/>
    <m/>
    <m/>
    <m/>
    <m/>
    <m/>
    <m/>
    <m/>
    <m/>
    <m/>
    <m/>
  </r>
  <r>
    <x v="12"/>
    <s v="Maarten L."/>
    <n v="6"/>
    <m/>
    <s v="Astana"/>
    <m/>
    <m/>
    <m/>
    <m/>
    <m/>
    <m/>
    <m/>
    <m/>
    <m/>
    <m/>
    <m/>
    <m/>
    <m/>
    <m/>
    <m/>
    <m/>
    <m/>
    <m/>
    <m/>
    <m/>
    <m/>
    <m/>
    <m/>
    <m/>
    <m/>
    <m/>
    <m/>
    <m/>
    <m/>
    <m/>
    <m/>
  </r>
  <r>
    <x v="12"/>
    <s v="Marga D."/>
    <n v="6"/>
    <m/>
    <s v="Astana"/>
    <m/>
    <m/>
    <m/>
    <m/>
    <m/>
    <m/>
    <m/>
    <m/>
    <m/>
    <m/>
    <m/>
    <m/>
    <m/>
    <m/>
    <m/>
    <m/>
    <m/>
    <m/>
    <m/>
    <m/>
    <m/>
    <m/>
    <m/>
    <m/>
    <m/>
    <m/>
    <m/>
    <m/>
    <m/>
    <m/>
    <m/>
  </r>
  <r>
    <x v="12"/>
    <s v="Pier de J."/>
    <n v="6"/>
    <m/>
    <s v="Astana"/>
    <m/>
    <m/>
    <m/>
    <m/>
    <m/>
    <m/>
    <m/>
    <m/>
    <m/>
    <m/>
    <m/>
    <m/>
    <m/>
    <m/>
    <m/>
    <m/>
    <m/>
    <m/>
    <m/>
    <m/>
    <m/>
    <m/>
    <m/>
    <m/>
    <m/>
    <m/>
    <m/>
    <m/>
    <m/>
    <m/>
    <m/>
  </r>
  <r>
    <x v="12"/>
    <s v="Rogier de B."/>
    <n v="6"/>
    <m/>
    <s v="Astana"/>
    <m/>
    <m/>
    <m/>
    <m/>
    <m/>
    <m/>
    <m/>
    <m/>
    <m/>
    <m/>
    <m/>
    <m/>
    <m/>
    <m/>
    <m/>
    <m/>
    <m/>
    <m/>
    <m/>
    <m/>
    <m/>
    <m/>
    <m/>
    <m/>
    <m/>
    <m/>
    <m/>
    <m/>
    <m/>
    <m/>
    <m/>
  </r>
  <r>
    <x v="12"/>
    <s v="Inez E."/>
    <n v="6"/>
    <m/>
    <s v="Astana"/>
    <m/>
    <m/>
    <m/>
    <m/>
    <m/>
    <m/>
    <m/>
    <m/>
    <m/>
    <m/>
    <m/>
    <m/>
    <m/>
    <m/>
    <m/>
    <m/>
    <m/>
    <m/>
    <m/>
    <m/>
    <m/>
    <m/>
    <m/>
    <m/>
    <m/>
    <m/>
    <m/>
    <m/>
    <m/>
    <m/>
    <m/>
  </r>
  <r>
    <x v="12"/>
    <s v="Leonie K."/>
    <n v="6"/>
    <m/>
    <s v="Astana"/>
    <m/>
    <m/>
    <m/>
    <m/>
    <m/>
    <m/>
    <m/>
    <m/>
    <m/>
    <m/>
    <m/>
    <m/>
    <m/>
    <m/>
    <m/>
    <m/>
    <m/>
    <m/>
    <m/>
    <m/>
    <m/>
    <m/>
    <m/>
    <m/>
    <m/>
    <m/>
    <m/>
    <m/>
    <m/>
    <m/>
    <m/>
  </r>
  <r>
    <x v="12"/>
    <s v="Mark van D."/>
    <n v="6"/>
    <m/>
    <s v="Astana"/>
    <m/>
    <m/>
    <m/>
    <m/>
    <m/>
    <m/>
    <m/>
    <m/>
    <m/>
    <m/>
    <m/>
    <m/>
    <m/>
    <m/>
    <m/>
    <m/>
    <m/>
    <m/>
    <m/>
    <m/>
    <m/>
    <m/>
    <m/>
    <m/>
    <m/>
    <m/>
    <m/>
    <m/>
    <m/>
    <m/>
    <m/>
  </r>
  <r>
    <x v="12"/>
    <s v="Maarten H."/>
    <n v="6"/>
    <m/>
    <s v="Astana"/>
    <m/>
    <m/>
    <m/>
    <m/>
    <m/>
    <m/>
    <m/>
    <m/>
    <m/>
    <m/>
    <m/>
    <m/>
    <m/>
    <m/>
    <m/>
    <m/>
    <m/>
    <m/>
    <m/>
    <m/>
    <m/>
    <m/>
    <m/>
    <m/>
    <m/>
    <m/>
    <m/>
    <m/>
    <m/>
    <m/>
    <m/>
  </r>
  <r>
    <x v="12"/>
    <s v="Bert van der S."/>
    <n v="7"/>
    <m/>
    <s v="Cofidis"/>
    <m/>
    <m/>
    <m/>
    <m/>
    <m/>
    <m/>
    <m/>
    <m/>
    <m/>
    <m/>
    <m/>
    <m/>
    <m/>
    <m/>
    <m/>
    <m/>
    <m/>
    <m/>
    <m/>
    <m/>
    <m/>
    <m/>
    <m/>
    <m/>
    <m/>
    <m/>
    <m/>
    <m/>
    <m/>
    <m/>
    <m/>
  </r>
  <r>
    <x v="12"/>
    <s v="Marcel S."/>
    <n v="7"/>
    <m/>
    <s v="Cofidis"/>
    <m/>
    <m/>
    <m/>
    <m/>
    <m/>
    <m/>
    <m/>
    <m/>
    <m/>
    <m/>
    <m/>
    <m/>
    <m/>
    <m/>
    <m/>
    <m/>
    <m/>
    <m/>
    <m/>
    <m/>
    <m/>
    <m/>
    <m/>
    <m/>
    <m/>
    <m/>
    <m/>
    <m/>
    <m/>
    <m/>
    <m/>
  </r>
  <r>
    <x v="12"/>
    <s v="Mieke L."/>
    <n v="7"/>
    <m/>
    <s v="Cofidis"/>
    <m/>
    <m/>
    <m/>
    <m/>
    <m/>
    <m/>
    <m/>
    <m/>
    <m/>
    <m/>
    <m/>
    <m/>
    <m/>
    <m/>
    <m/>
    <m/>
    <m/>
    <m/>
    <m/>
    <m/>
    <m/>
    <m/>
    <m/>
    <m/>
    <m/>
    <m/>
    <m/>
    <m/>
    <m/>
    <m/>
    <m/>
  </r>
  <r>
    <x v="12"/>
    <s v="Thea S."/>
    <n v="7"/>
    <m/>
    <s v="Cofidis"/>
    <m/>
    <m/>
    <m/>
    <m/>
    <m/>
    <m/>
    <m/>
    <m/>
    <m/>
    <m/>
    <m/>
    <m/>
    <m/>
    <m/>
    <m/>
    <m/>
    <m/>
    <m/>
    <m/>
    <m/>
    <m/>
    <m/>
    <m/>
    <m/>
    <m/>
    <m/>
    <m/>
    <m/>
    <m/>
    <m/>
    <m/>
  </r>
  <r>
    <x v="12"/>
    <s v="Theodoor F."/>
    <n v="7"/>
    <m/>
    <s v="Cofidis"/>
    <m/>
    <m/>
    <m/>
    <m/>
    <m/>
    <m/>
    <m/>
    <m/>
    <m/>
    <m/>
    <m/>
    <m/>
    <m/>
    <m/>
    <m/>
    <m/>
    <m/>
    <m/>
    <m/>
    <m/>
    <m/>
    <m/>
    <m/>
    <m/>
    <m/>
    <m/>
    <m/>
    <m/>
    <m/>
    <m/>
    <m/>
  </r>
  <r>
    <x v="12"/>
    <s v="Tim van B."/>
    <n v="7"/>
    <m/>
    <s v="Cofidis"/>
    <m/>
    <m/>
    <m/>
    <m/>
    <m/>
    <m/>
    <m/>
    <m/>
    <m/>
    <m/>
    <m/>
    <m/>
    <m/>
    <m/>
    <m/>
    <m/>
    <m/>
    <m/>
    <m/>
    <m/>
    <m/>
    <m/>
    <m/>
    <m/>
    <m/>
    <m/>
    <m/>
    <m/>
    <m/>
    <m/>
    <m/>
  </r>
  <r>
    <x v="12"/>
    <s v="Michael S."/>
    <n v="7"/>
    <m/>
    <s v="Cofidis"/>
    <m/>
    <m/>
    <m/>
    <m/>
    <m/>
    <m/>
    <m/>
    <m/>
    <m/>
    <m/>
    <m/>
    <m/>
    <m/>
    <m/>
    <m/>
    <m/>
    <m/>
    <m/>
    <m/>
    <m/>
    <m/>
    <m/>
    <m/>
    <m/>
    <m/>
    <m/>
    <m/>
    <m/>
    <m/>
    <m/>
    <m/>
  </r>
  <r>
    <x v="12"/>
    <s v="Tinka H."/>
    <n v="7"/>
    <m/>
    <s v="Cofidis"/>
    <m/>
    <m/>
    <m/>
    <m/>
    <m/>
    <m/>
    <m/>
    <m/>
    <m/>
    <m/>
    <m/>
    <m/>
    <m/>
    <m/>
    <m/>
    <m/>
    <m/>
    <m/>
    <m/>
    <m/>
    <m/>
    <m/>
    <m/>
    <m/>
    <m/>
    <m/>
    <m/>
    <m/>
    <m/>
    <m/>
    <m/>
  </r>
  <r>
    <x v="12"/>
    <s v="Sjoerd T."/>
    <n v="7"/>
    <m/>
    <s v="Cofidis"/>
    <m/>
    <m/>
    <m/>
    <m/>
    <m/>
    <m/>
    <m/>
    <m/>
    <m/>
    <m/>
    <m/>
    <m/>
    <m/>
    <m/>
    <m/>
    <m/>
    <m/>
    <m/>
    <m/>
    <m/>
    <m/>
    <m/>
    <m/>
    <m/>
    <m/>
    <m/>
    <m/>
    <m/>
    <m/>
    <m/>
    <m/>
  </r>
  <r>
    <x v="12"/>
    <s v="Sytske F."/>
    <n v="7"/>
    <m/>
    <s v="Cofidis"/>
    <m/>
    <m/>
    <m/>
    <m/>
    <m/>
    <m/>
    <m/>
    <m/>
    <m/>
    <m/>
    <m/>
    <m/>
    <m/>
    <m/>
    <m/>
    <m/>
    <m/>
    <m/>
    <m/>
    <m/>
    <m/>
    <m/>
    <m/>
    <m/>
    <m/>
    <m/>
    <m/>
    <m/>
    <m/>
    <m/>
    <m/>
  </r>
  <r>
    <x v="12"/>
    <s v="Cor V."/>
    <n v="8"/>
    <m/>
    <s v="BORA Hansgrohe"/>
    <m/>
    <m/>
    <m/>
    <m/>
    <m/>
    <m/>
    <m/>
    <m/>
    <m/>
    <m/>
    <m/>
    <m/>
    <m/>
    <m/>
    <m/>
    <m/>
    <m/>
    <m/>
    <m/>
    <m/>
    <m/>
    <m/>
    <m/>
    <m/>
    <m/>
    <m/>
    <m/>
    <m/>
    <m/>
    <m/>
    <m/>
  </r>
  <r>
    <x v="12"/>
    <s v="Corjan H."/>
    <n v="8"/>
    <m/>
    <s v="BORA Hansgrohe"/>
    <m/>
    <m/>
    <m/>
    <m/>
    <m/>
    <m/>
    <m/>
    <m/>
    <m/>
    <m/>
    <m/>
    <m/>
    <m/>
    <m/>
    <m/>
    <m/>
    <m/>
    <m/>
    <m/>
    <m/>
    <m/>
    <m/>
    <m/>
    <m/>
    <m/>
    <m/>
    <m/>
    <m/>
    <m/>
    <m/>
    <m/>
  </r>
  <r>
    <x v="12"/>
    <s v="Jos S."/>
    <n v="8"/>
    <m/>
    <s v="BORA Hansgrohe"/>
    <m/>
    <m/>
    <m/>
    <m/>
    <m/>
    <m/>
    <m/>
    <m/>
    <m/>
    <m/>
    <m/>
    <m/>
    <m/>
    <m/>
    <m/>
    <m/>
    <m/>
    <m/>
    <m/>
    <m/>
    <m/>
    <m/>
    <m/>
    <m/>
    <m/>
    <m/>
    <m/>
    <m/>
    <m/>
    <m/>
    <m/>
  </r>
  <r>
    <x v="12"/>
    <s v="Laura de V."/>
    <n v="8"/>
    <m/>
    <s v="BORA Hansgrohe"/>
    <m/>
    <m/>
    <m/>
    <m/>
    <m/>
    <m/>
    <m/>
    <m/>
    <m/>
    <m/>
    <m/>
    <m/>
    <m/>
    <m/>
    <m/>
    <m/>
    <m/>
    <m/>
    <m/>
    <m/>
    <m/>
    <m/>
    <m/>
    <m/>
    <m/>
    <m/>
    <m/>
    <m/>
    <m/>
    <m/>
    <m/>
  </r>
  <r>
    <x v="12"/>
    <s v="Marina P."/>
    <n v="8"/>
    <m/>
    <s v="BORA Hansgrohe"/>
    <m/>
    <m/>
    <m/>
    <m/>
    <m/>
    <m/>
    <m/>
    <m/>
    <m/>
    <m/>
    <m/>
    <m/>
    <m/>
    <m/>
    <m/>
    <m/>
    <m/>
    <m/>
    <m/>
    <m/>
    <m/>
    <m/>
    <m/>
    <m/>
    <m/>
    <m/>
    <m/>
    <m/>
    <m/>
    <m/>
    <m/>
  </r>
  <r>
    <x v="12"/>
    <s v="Sandra S."/>
    <n v="8"/>
    <m/>
    <s v="BORA Hansgrohe"/>
    <m/>
    <m/>
    <m/>
    <m/>
    <m/>
    <m/>
    <m/>
    <m/>
    <m/>
    <m/>
    <m/>
    <m/>
    <m/>
    <m/>
    <m/>
    <m/>
    <m/>
    <m/>
    <m/>
    <m/>
    <m/>
    <m/>
    <m/>
    <m/>
    <m/>
    <m/>
    <m/>
    <m/>
    <m/>
    <m/>
    <m/>
  </r>
  <r>
    <x v="12"/>
    <s v="Tim Z."/>
    <n v="8"/>
    <m/>
    <s v="BORA Hansgrohe"/>
    <m/>
    <m/>
    <m/>
    <m/>
    <m/>
    <m/>
    <m/>
    <m/>
    <m/>
    <m/>
    <m/>
    <m/>
    <m/>
    <m/>
    <m/>
    <m/>
    <m/>
    <m/>
    <m/>
    <m/>
    <m/>
    <m/>
    <m/>
    <m/>
    <m/>
    <m/>
    <m/>
    <m/>
    <m/>
    <m/>
    <m/>
  </r>
  <r>
    <x v="12"/>
    <s v="Marcia W."/>
    <n v="8"/>
    <m/>
    <s v="BORA Hansgrohe"/>
    <m/>
    <m/>
    <m/>
    <m/>
    <m/>
    <m/>
    <m/>
    <m/>
    <m/>
    <m/>
    <m/>
    <m/>
    <m/>
    <m/>
    <m/>
    <m/>
    <m/>
    <m/>
    <m/>
    <m/>
    <m/>
    <m/>
    <m/>
    <m/>
    <m/>
    <m/>
    <m/>
    <m/>
    <m/>
    <m/>
    <m/>
  </r>
  <r>
    <x v="12"/>
    <s v="Cindy S."/>
    <n v="8"/>
    <m/>
    <s v="BORA Hansgrohe"/>
    <m/>
    <m/>
    <m/>
    <m/>
    <m/>
    <m/>
    <m/>
    <m/>
    <m/>
    <m/>
    <m/>
    <m/>
    <m/>
    <m/>
    <m/>
    <m/>
    <m/>
    <m/>
    <m/>
    <m/>
    <m/>
    <m/>
    <m/>
    <m/>
    <m/>
    <m/>
    <m/>
    <m/>
    <m/>
    <m/>
    <m/>
  </r>
  <r>
    <x v="12"/>
    <s v="Amber K."/>
    <n v="9"/>
    <m/>
    <s v="CCC Team"/>
    <m/>
    <m/>
    <m/>
    <m/>
    <m/>
    <m/>
    <m/>
    <m/>
    <m/>
    <m/>
    <m/>
    <m/>
    <m/>
    <m/>
    <m/>
    <m/>
    <m/>
    <m/>
    <m/>
    <m/>
    <m/>
    <m/>
    <m/>
    <m/>
    <m/>
    <m/>
    <m/>
    <m/>
    <m/>
    <m/>
    <m/>
  </r>
  <r>
    <x v="12"/>
    <s v="Edwin B."/>
    <n v="9"/>
    <m/>
    <s v="CCC Team"/>
    <m/>
    <m/>
    <m/>
    <m/>
    <m/>
    <m/>
    <m/>
    <m/>
    <m/>
    <m/>
    <m/>
    <m/>
    <m/>
    <m/>
    <m/>
    <m/>
    <m/>
    <m/>
    <m/>
    <m/>
    <m/>
    <m/>
    <m/>
    <m/>
    <m/>
    <m/>
    <m/>
    <m/>
    <m/>
    <m/>
    <m/>
  </r>
  <r>
    <x v="12"/>
    <s v="Jan L."/>
    <n v="9"/>
    <m/>
    <s v="CCC Team"/>
    <m/>
    <m/>
    <m/>
    <m/>
    <m/>
    <m/>
    <m/>
    <m/>
    <m/>
    <m/>
    <m/>
    <m/>
    <m/>
    <m/>
    <m/>
    <m/>
    <m/>
    <m/>
    <m/>
    <m/>
    <m/>
    <m/>
    <m/>
    <m/>
    <m/>
    <m/>
    <m/>
    <m/>
    <m/>
    <m/>
    <m/>
  </r>
  <r>
    <x v="12"/>
    <s v="Koen de K."/>
    <n v="9"/>
    <m/>
    <s v="CCC Team"/>
    <m/>
    <m/>
    <m/>
    <m/>
    <m/>
    <m/>
    <m/>
    <m/>
    <m/>
    <m/>
    <m/>
    <m/>
    <m/>
    <m/>
    <m/>
    <m/>
    <m/>
    <m/>
    <m/>
    <m/>
    <m/>
    <m/>
    <m/>
    <m/>
    <m/>
    <m/>
    <m/>
    <m/>
    <m/>
    <m/>
    <m/>
  </r>
  <r>
    <x v="12"/>
    <s v="Mike M."/>
    <n v="9"/>
    <m/>
    <s v="CCC Team"/>
    <m/>
    <m/>
    <m/>
    <m/>
    <m/>
    <m/>
    <m/>
    <m/>
    <m/>
    <m/>
    <m/>
    <m/>
    <m/>
    <m/>
    <m/>
    <m/>
    <m/>
    <m/>
    <m/>
    <m/>
    <m/>
    <m/>
    <m/>
    <m/>
    <m/>
    <m/>
    <m/>
    <m/>
    <m/>
    <m/>
    <m/>
  </r>
  <r>
    <x v="12"/>
    <s v="Patricia U."/>
    <n v="9"/>
    <m/>
    <s v="CCC Team"/>
    <m/>
    <m/>
    <m/>
    <m/>
    <m/>
    <m/>
    <m/>
    <m/>
    <m/>
    <m/>
    <m/>
    <m/>
    <m/>
    <m/>
    <m/>
    <m/>
    <m/>
    <m/>
    <m/>
    <m/>
    <m/>
    <m/>
    <m/>
    <m/>
    <m/>
    <m/>
    <m/>
    <m/>
    <m/>
    <m/>
    <m/>
  </r>
  <r>
    <x v="12"/>
    <s v="Kees-Jan G."/>
    <n v="9"/>
    <m/>
    <s v="CCC Team"/>
    <m/>
    <m/>
    <m/>
    <m/>
    <m/>
    <m/>
    <m/>
    <m/>
    <m/>
    <m/>
    <m/>
    <m/>
    <m/>
    <m/>
    <m/>
    <m/>
    <m/>
    <m/>
    <m/>
    <m/>
    <m/>
    <m/>
    <m/>
    <m/>
    <m/>
    <m/>
    <m/>
    <m/>
    <m/>
    <m/>
    <m/>
  </r>
  <r>
    <x v="12"/>
    <s v="Jacques F."/>
    <n v="9"/>
    <m/>
    <s v="CCC Team"/>
    <m/>
    <m/>
    <m/>
    <m/>
    <m/>
    <m/>
    <m/>
    <m/>
    <m/>
    <m/>
    <m/>
    <m/>
    <m/>
    <m/>
    <m/>
    <m/>
    <m/>
    <m/>
    <m/>
    <m/>
    <m/>
    <m/>
    <m/>
    <m/>
    <m/>
    <m/>
    <m/>
    <m/>
    <m/>
    <m/>
    <m/>
  </r>
  <r>
    <x v="12"/>
    <s v="Marcel B. "/>
    <n v="9"/>
    <m/>
    <s v="CCC Team"/>
    <m/>
    <m/>
    <m/>
    <m/>
    <m/>
    <m/>
    <m/>
    <m/>
    <m/>
    <m/>
    <m/>
    <m/>
    <m/>
    <m/>
    <m/>
    <m/>
    <m/>
    <m/>
    <m/>
    <m/>
    <m/>
    <m/>
    <m/>
    <m/>
    <m/>
    <m/>
    <m/>
    <m/>
    <m/>
    <m/>
    <m/>
  </r>
  <r>
    <x v="12"/>
    <s v="Danny C."/>
    <n v="10"/>
    <m/>
    <s v="Groupama FDJ"/>
    <m/>
    <m/>
    <m/>
    <m/>
    <m/>
    <m/>
    <m/>
    <m/>
    <m/>
    <m/>
    <m/>
    <m/>
    <m/>
    <m/>
    <m/>
    <m/>
    <m/>
    <m/>
    <m/>
    <m/>
    <m/>
    <m/>
    <m/>
    <m/>
    <m/>
    <m/>
    <m/>
    <m/>
    <m/>
    <m/>
    <m/>
  </r>
  <r>
    <x v="12"/>
    <s v="Guus M."/>
    <n v="10"/>
    <m/>
    <s v="Groupama FDJ"/>
    <m/>
    <m/>
    <m/>
    <m/>
    <m/>
    <m/>
    <m/>
    <m/>
    <m/>
    <m/>
    <m/>
    <m/>
    <m/>
    <m/>
    <m/>
    <m/>
    <m/>
    <m/>
    <m/>
    <m/>
    <m/>
    <m/>
    <m/>
    <m/>
    <m/>
    <m/>
    <m/>
    <m/>
    <m/>
    <m/>
    <m/>
  </r>
  <r>
    <x v="12"/>
    <s v="Hans V."/>
    <n v="10"/>
    <m/>
    <s v="Groupama FDJ"/>
    <m/>
    <m/>
    <m/>
    <m/>
    <m/>
    <m/>
    <m/>
    <m/>
    <m/>
    <m/>
    <m/>
    <m/>
    <m/>
    <m/>
    <m/>
    <m/>
    <m/>
    <m/>
    <m/>
    <m/>
    <m/>
    <m/>
    <m/>
    <m/>
    <m/>
    <m/>
    <m/>
    <m/>
    <m/>
    <m/>
    <m/>
  </r>
  <r>
    <x v="12"/>
    <s v="Lodie G."/>
    <n v="10"/>
    <m/>
    <s v="Groupama FDJ"/>
    <m/>
    <m/>
    <m/>
    <m/>
    <m/>
    <m/>
    <m/>
    <m/>
    <m/>
    <m/>
    <m/>
    <m/>
    <m/>
    <m/>
    <m/>
    <m/>
    <m/>
    <m/>
    <m/>
    <m/>
    <m/>
    <m/>
    <m/>
    <m/>
    <m/>
    <m/>
    <m/>
    <m/>
    <m/>
    <m/>
    <m/>
  </r>
  <r>
    <x v="12"/>
    <s v="Paul van V."/>
    <n v="10"/>
    <m/>
    <s v="Groupama FDJ"/>
    <m/>
    <m/>
    <m/>
    <m/>
    <m/>
    <m/>
    <m/>
    <m/>
    <m/>
    <m/>
    <m/>
    <m/>
    <m/>
    <m/>
    <m/>
    <m/>
    <m/>
    <m/>
    <m/>
    <m/>
    <m/>
    <m/>
    <m/>
    <m/>
    <m/>
    <m/>
    <m/>
    <m/>
    <m/>
    <m/>
    <m/>
  </r>
  <r>
    <x v="12"/>
    <s v="Roderick S."/>
    <n v="10"/>
    <m/>
    <s v="Groupama FDJ"/>
    <m/>
    <m/>
    <m/>
    <m/>
    <m/>
    <m/>
    <m/>
    <m/>
    <m/>
    <m/>
    <m/>
    <m/>
    <m/>
    <m/>
    <m/>
    <m/>
    <m/>
    <m/>
    <m/>
    <m/>
    <m/>
    <m/>
    <m/>
    <m/>
    <m/>
    <m/>
    <m/>
    <m/>
    <m/>
    <m/>
    <m/>
  </r>
  <r>
    <x v="12"/>
    <s v="Bonny van S."/>
    <n v="10"/>
    <m/>
    <s v="Groupama FDJ"/>
    <m/>
    <m/>
    <m/>
    <m/>
    <m/>
    <m/>
    <m/>
    <m/>
    <m/>
    <m/>
    <m/>
    <m/>
    <m/>
    <m/>
    <m/>
    <m/>
    <m/>
    <m/>
    <m/>
    <m/>
    <m/>
    <m/>
    <m/>
    <m/>
    <m/>
    <m/>
    <m/>
    <m/>
    <m/>
    <m/>
    <m/>
  </r>
  <r>
    <x v="12"/>
    <s v="Daniëlle B."/>
    <n v="10"/>
    <m/>
    <s v="Groupama FDJ"/>
    <m/>
    <m/>
    <m/>
    <m/>
    <m/>
    <m/>
    <m/>
    <m/>
    <m/>
    <m/>
    <m/>
    <m/>
    <m/>
    <m/>
    <m/>
    <m/>
    <m/>
    <m/>
    <m/>
    <m/>
    <m/>
    <m/>
    <m/>
    <m/>
    <m/>
    <m/>
    <m/>
    <m/>
    <m/>
    <m/>
    <m/>
  </r>
  <r>
    <x v="12"/>
    <s v="Niek H."/>
    <n v="10"/>
    <m/>
    <s v="Groupama FDJ"/>
    <m/>
    <m/>
    <m/>
    <m/>
    <m/>
    <m/>
    <m/>
    <m/>
    <m/>
    <m/>
    <m/>
    <m/>
    <m/>
    <m/>
    <m/>
    <m/>
    <m/>
    <m/>
    <m/>
    <m/>
    <m/>
    <m/>
    <m/>
    <m/>
    <m/>
    <m/>
    <m/>
    <m/>
    <m/>
    <m/>
    <m/>
  </r>
  <r>
    <x v="12"/>
    <s v="Elise B."/>
    <n v="11"/>
    <m/>
    <s v="Mitchelton - Scott"/>
    <m/>
    <m/>
    <m/>
    <m/>
    <m/>
    <m/>
    <m/>
    <m/>
    <m/>
    <m/>
    <m/>
    <m/>
    <m/>
    <m/>
    <m/>
    <m/>
    <m/>
    <m/>
    <m/>
    <m/>
    <m/>
    <m/>
    <m/>
    <m/>
    <m/>
    <m/>
    <m/>
    <m/>
    <m/>
    <m/>
    <m/>
  </r>
  <r>
    <x v="12"/>
    <s v="Elly V."/>
    <n v="11"/>
    <m/>
    <s v="Mitchelton - Scott"/>
    <m/>
    <m/>
    <m/>
    <m/>
    <m/>
    <m/>
    <m/>
    <m/>
    <m/>
    <m/>
    <m/>
    <m/>
    <m/>
    <m/>
    <m/>
    <m/>
    <m/>
    <m/>
    <m/>
    <m/>
    <m/>
    <m/>
    <m/>
    <m/>
    <m/>
    <m/>
    <m/>
    <m/>
    <m/>
    <m/>
    <m/>
  </r>
  <r>
    <x v="12"/>
    <s v="Martin S."/>
    <n v="11"/>
    <m/>
    <s v="Mitchelton - Scott"/>
    <m/>
    <m/>
    <m/>
    <m/>
    <m/>
    <m/>
    <m/>
    <m/>
    <m/>
    <m/>
    <m/>
    <m/>
    <m/>
    <m/>
    <m/>
    <m/>
    <m/>
    <m/>
    <m/>
    <m/>
    <m/>
    <m/>
    <m/>
    <m/>
    <m/>
    <m/>
    <m/>
    <m/>
    <m/>
    <m/>
    <m/>
  </r>
  <r>
    <x v="12"/>
    <s v="Wilco L."/>
    <n v="11"/>
    <m/>
    <s v="Mitchelton - Scott"/>
    <m/>
    <m/>
    <m/>
    <m/>
    <m/>
    <m/>
    <m/>
    <m/>
    <m/>
    <m/>
    <m/>
    <m/>
    <m/>
    <m/>
    <m/>
    <m/>
    <m/>
    <m/>
    <m/>
    <m/>
    <m/>
    <m/>
    <m/>
    <m/>
    <m/>
    <m/>
    <m/>
    <m/>
    <m/>
    <m/>
    <m/>
  </r>
  <r>
    <x v="12"/>
    <s v="Roos M."/>
    <n v="11"/>
    <m/>
    <s v="Mitchelton - Scott"/>
    <m/>
    <m/>
    <m/>
    <m/>
    <m/>
    <m/>
    <m/>
    <m/>
    <m/>
    <m/>
    <m/>
    <m/>
    <m/>
    <m/>
    <m/>
    <m/>
    <m/>
    <m/>
    <m/>
    <m/>
    <m/>
    <m/>
    <m/>
    <m/>
    <m/>
    <m/>
    <m/>
    <m/>
    <m/>
    <m/>
    <m/>
  </r>
  <r>
    <x v="12"/>
    <s v="Daniël B."/>
    <n v="11"/>
    <m/>
    <s v="Mitchelton - Scott"/>
    <m/>
    <m/>
    <m/>
    <m/>
    <m/>
    <m/>
    <m/>
    <m/>
    <m/>
    <m/>
    <m/>
    <m/>
    <m/>
    <m/>
    <m/>
    <m/>
    <m/>
    <m/>
    <m/>
    <m/>
    <m/>
    <m/>
    <m/>
    <m/>
    <m/>
    <m/>
    <m/>
    <m/>
    <m/>
    <m/>
    <m/>
  </r>
  <r>
    <x v="12"/>
    <s v="Ivonne L."/>
    <n v="11"/>
    <m/>
    <s v="Mitchelton - Scott"/>
    <m/>
    <m/>
    <m/>
    <m/>
    <m/>
    <m/>
    <m/>
    <m/>
    <m/>
    <m/>
    <m/>
    <m/>
    <m/>
    <m/>
    <m/>
    <m/>
    <m/>
    <m/>
    <m/>
    <m/>
    <m/>
    <m/>
    <m/>
    <m/>
    <m/>
    <m/>
    <m/>
    <m/>
    <m/>
    <m/>
    <m/>
  </r>
  <r>
    <x v="12"/>
    <s v="Daphne de V."/>
    <n v="11"/>
    <m/>
    <s v="Mitchelton - Scott"/>
    <m/>
    <m/>
    <m/>
    <m/>
    <m/>
    <m/>
    <m/>
    <m/>
    <m/>
    <m/>
    <m/>
    <m/>
    <m/>
    <m/>
    <m/>
    <m/>
    <m/>
    <m/>
    <m/>
    <m/>
    <m/>
    <m/>
    <m/>
    <m/>
    <m/>
    <m/>
    <m/>
    <m/>
    <m/>
    <m/>
    <m/>
  </r>
  <r>
    <x v="12"/>
    <s v="Ronald van I."/>
    <n v="11"/>
    <m/>
    <s v="Mitchelton - Scott"/>
    <m/>
    <m/>
    <m/>
    <m/>
    <m/>
    <m/>
    <m/>
    <m/>
    <m/>
    <m/>
    <m/>
    <m/>
    <m/>
    <m/>
    <m/>
    <m/>
    <m/>
    <m/>
    <m/>
    <m/>
    <m/>
    <m/>
    <m/>
    <m/>
    <m/>
    <m/>
    <m/>
    <m/>
    <m/>
    <m/>
    <m/>
  </r>
  <r>
    <x v="12"/>
    <s v="Carolien van R."/>
    <n v="12"/>
    <m/>
    <s v="Movistar Team"/>
    <m/>
    <m/>
    <m/>
    <m/>
    <m/>
    <m/>
    <m/>
    <m/>
    <m/>
    <m/>
    <m/>
    <m/>
    <m/>
    <m/>
    <m/>
    <m/>
    <m/>
    <m/>
    <m/>
    <m/>
    <m/>
    <m/>
    <m/>
    <m/>
    <m/>
    <m/>
    <m/>
    <m/>
    <m/>
    <m/>
    <m/>
  </r>
  <r>
    <x v="12"/>
    <s v="Emiel V."/>
    <n v="12"/>
    <m/>
    <s v="Movistar Team"/>
    <m/>
    <m/>
    <m/>
    <m/>
    <m/>
    <m/>
    <m/>
    <m/>
    <m/>
    <m/>
    <m/>
    <m/>
    <m/>
    <m/>
    <m/>
    <m/>
    <m/>
    <m/>
    <m/>
    <m/>
    <m/>
    <m/>
    <m/>
    <m/>
    <m/>
    <m/>
    <m/>
    <m/>
    <m/>
    <m/>
    <m/>
  </r>
  <r>
    <x v="12"/>
    <s v="Frans S."/>
    <n v="12"/>
    <m/>
    <s v="Movistar Team"/>
    <m/>
    <m/>
    <m/>
    <m/>
    <m/>
    <m/>
    <m/>
    <m/>
    <m/>
    <m/>
    <m/>
    <m/>
    <m/>
    <m/>
    <m/>
    <m/>
    <m/>
    <m/>
    <m/>
    <m/>
    <m/>
    <m/>
    <m/>
    <m/>
    <m/>
    <m/>
    <m/>
    <m/>
    <m/>
    <m/>
    <m/>
  </r>
  <r>
    <x v="12"/>
    <s v="Vera de L."/>
    <n v="12"/>
    <m/>
    <s v="Movistar Team"/>
    <m/>
    <m/>
    <m/>
    <m/>
    <m/>
    <m/>
    <m/>
    <m/>
    <m/>
    <m/>
    <m/>
    <m/>
    <m/>
    <m/>
    <m/>
    <m/>
    <m/>
    <m/>
    <m/>
    <m/>
    <m/>
    <m/>
    <m/>
    <m/>
    <m/>
    <m/>
    <m/>
    <m/>
    <m/>
    <m/>
    <m/>
  </r>
  <r>
    <x v="12"/>
    <s v="Esther van der L."/>
    <n v="12"/>
    <m/>
    <s v="Movistar Team"/>
    <m/>
    <m/>
    <m/>
    <m/>
    <m/>
    <m/>
    <m/>
    <m/>
    <m/>
    <m/>
    <m/>
    <m/>
    <m/>
    <m/>
    <m/>
    <m/>
    <m/>
    <m/>
    <m/>
    <m/>
    <m/>
    <m/>
    <m/>
    <m/>
    <m/>
    <m/>
    <m/>
    <m/>
    <m/>
    <m/>
    <m/>
  </r>
  <r>
    <x v="12"/>
    <s v="Margret N."/>
    <n v="12"/>
    <m/>
    <s v="Movistar Team"/>
    <m/>
    <m/>
    <m/>
    <m/>
    <m/>
    <m/>
    <m/>
    <m/>
    <m/>
    <m/>
    <m/>
    <m/>
    <m/>
    <m/>
    <m/>
    <m/>
    <m/>
    <m/>
    <m/>
    <m/>
    <m/>
    <m/>
    <m/>
    <m/>
    <m/>
    <m/>
    <m/>
    <m/>
    <m/>
    <m/>
    <m/>
  </r>
  <r>
    <x v="12"/>
    <s v="Rien H. "/>
    <n v="12"/>
    <m/>
    <s v="Movistar Team"/>
    <m/>
    <m/>
    <m/>
    <m/>
    <m/>
    <m/>
    <m/>
    <m/>
    <m/>
    <m/>
    <m/>
    <m/>
    <m/>
    <m/>
    <m/>
    <m/>
    <m/>
    <m/>
    <m/>
    <m/>
    <m/>
    <m/>
    <m/>
    <m/>
    <m/>
    <m/>
    <m/>
    <m/>
    <m/>
    <m/>
    <m/>
  </r>
  <r>
    <x v="12"/>
    <s v="Huibert de V."/>
    <n v="12"/>
    <m/>
    <s v="Movistar Team"/>
    <m/>
    <m/>
    <m/>
    <m/>
    <m/>
    <m/>
    <m/>
    <m/>
    <m/>
    <m/>
    <m/>
    <m/>
    <m/>
    <m/>
    <m/>
    <m/>
    <m/>
    <m/>
    <m/>
    <m/>
    <m/>
    <m/>
    <m/>
    <m/>
    <m/>
    <m/>
    <m/>
    <m/>
    <m/>
    <m/>
    <m/>
  </r>
  <r>
    <x v="12"/>
    <s v="Kay L."/>
    <n v="12"/>
    <m/>
    <s v="Movistar Team"/>
    <m/>
    <m/>
    <m/>
    <m/>
    <m/>
    <m/>
    <m/>
    <m/>
    <m/>
    <m/>
    <m/>
    <m/>
    <m/>
    <m/>
    <m/>
    <m/>
    <m/>
    <m/>
    <m/>
    <m/>
    <m/>
    <m/>
    <m/>
    <m/>
    <m/>
    <m/>
    <m/>
    <m/>
    <m/>
    <m/>
    <m/>
  </r>
  <r>
    <x v="12"/>
    <s v="Jan B."/>
    <n v="13"/>
    <m/>
    <s v="NTT Pro Cycling"/>
    <m/>
    <m/>
    <m/>
    <m/>
    <m/>
    <m/>
    <m/>
    <m/>
    <m/>
    <m/>
    <m/>
    <m/>
    <m/>
    <m/>
    <m/>
    <m/>
    <m/>
    <m/>
    <m/>
    <m/>
    <m/>
    <m/>
    <m/>
    <m/>
    <m/>
    <m/>
    <m/>
    <m/>
    <m/>
    <m/>
    <m/>
  </r>
  <r>
    <x v="12"/>
    <s v="Jochem L."/>
    <n v="13"/>
    <m/>
    <s v="NTT Pro Cycling"/>
    <m/>
    <m/>
    <m/>
    <m/>
    <m/>
    <m/>
    <m/>
    <m/>
    <m/>
    <m/>
    <m/>
    <m/>
    <m/>
    <m/>
    <m/>
    <m/>
    <m/>
    <m/>
    <m/>
    <m/>
    <m/>
    <m/>
    <m/>
    <m/>
    <m/>
    <m/>
    <m/>
    <m/>
    <m/>
    <m/>
    <m/>
  </r>
  <r>
    <x v="12"/>
    <s v="Marco D."/>
    <n v="13"/>
    <m/>
    <s v="NTT Pro Cycling"/>
    <m/>
    <m/>
    <m/>
    <m/>
    <m/>
    <m/>
    <m/>
    <m/>
    <m/>
    <m/>
    <m/>
    <m/>
    <m/>
    <m/>
    <m/>
    <m/>
    <m/>
    <m/>
    <m/>
    <m/>
    <m/>
    <m/>
    <m/>
    <m/>
    <m/>
    <m/>
    <m/>
    <m/>
    <m/>
    <m/>
    <m/>
  </r>
  <r>
    <x v="12"/>
    <s v="René Kl."/>
    <n v="13"/>
    <m/>
    <s v="NTT Pro Cycling"/>
    <m/>
    <m/>
    <m/>
    <m/>
    <m/>
    <m/>
    <m/>
    <m/>
    <m/>
    <m/>
    <m/>
    <m/>
    <m/>
    <m/>
    <m/>
    <m/>
    <m/>
    <m/>
    <m/>
    <m/>
    <m/>
    <m/>
    <m/>
    <m/>
    <m/>
    <m/>
    <m/>
    <m/>
    <m/>
    <m/>
    <m/>
  </r>
  <r>
    <x v="12"/>
    <s v="Rob F."/>
    <n v="13"/>
    <m/>
    <s v="NTT Pro Cycling"/>
    <m/>
    <m/>
    <m/>
    <m/>
    <m/>
    <m/>
    <m/>
    <m/>
    <m/>
    <m/>
    <m/>
    <m/>
    <m/>
    <m/>
    <m/>
    <m/>
    <m/>
    <m/>
    <m/>
    <m/>
    <m/>
    <m/>
    <m/>
    <m/>
    <m/>
    <m/>
    <m/>
    <m/>
    <m/>
    <m/>
    <m/>
  </r>
  <r>
    <x v="12"/>
    <s v="Ronald van de K."/>
    <n v="13"/>
    <m/>
    <s v="NTT Pro Cycling"/>
    <m/>
    <m/>
    <m/>
    <m/>
    <m/>
    <m/>
    <m/>
    <m/>
    <m/>
    <m/>
    <m/>
    <m/>
    <m/>
    <m/>
    <m/>
    <m/>
    <m/>
    <m/>
    <m/>
    <m/>
    <m/>
    <m/>
    <m/>
    <m/>
    <m/>
    <m/>
    <m/>
    <m/>
    <m/>
    <m/>
    <m/>
  </r>
  <r>
    <x v="12"/>
    <s v="Sander S."/>
    <n v="13"/>
    <m/>
    <s v="NTT Pro Cycling"/>
    <m/>
    <m/>
    <m/>
    <m/>
    <m/>
    <m/>
    <m/>
    <m/>
    <m/>
    <m/>
    <m/>
    <m/>
    <m/>
    <m/>
    <m/>
    <m/>
    <m/>
    <m/>
    <m/>
    <m/>
    <m/>
    <m/>
    <m/>
    <m/>
    <m/>
    <m/>
    <m/>
    <m/>
    <m/>
    <m/>
    <m/>
  </r>
  <r>
    <x v="12"/>
    <s v="Thijs D."/>
    <n v="13"/>
    <m/>
    <s v="NTT Pro Cycling"/>
    <m/>
    <m/>
    <m/>
    <m/>
    <m/>
    <m/>
    <m/>
    <m/>
    <m/>
    <m/>
    <m/>
    <m/>
    <m/>
    <m/>
    <m/>
    <m/>
    <m/>
    <m/>
    <m/>
    <m/>
    <m/>
    <m/>
    <m/>
    <m/>
    <m/>
    <m/>
    <m/>
    <m/>
    <m/>
    <m/>
    <m/>
  </r>
  <r>
    <x v="12"/>
    <s v="Jean-Marc K."/>
    <n v="13"/>
    <m/>
    <s v="NTT Pro Cycling"/>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pivotCacheRecords>
</file>

<file path=xl/pivotCache/pivotCacheRecords4.xml><?xml version="1.0" encoding="utf-8"?>
<pivotCacheRecords xmlns="http://schemas.openxmlformats.org/spreadsheetml/2006/main" xmlns:r="http://schemas.openxmlformats.org/officeDocument/2006/relationships" count="124">
  <r>
    <s v="1 - Inez E."/>
    <x v="0"/>
    <x v="0"/>
    <x v="0"/>
    <s v="AENO - AREC"/>
    <s v="Astana"/>
    <s v="ja"/>
    <m/>
    <n v="41"/>
    <n v="12"/>
    <n v="61"/>
    <n v="141"/>
    <n v="192"/>
    <n v="111"/>
    <n v="172"/>
    <n v="103"/>
    <n v="171"/>
    <n v="101"/>
    <n v="11"/>
    <n v="132"/>
    <n v="33"/>
    <n v="73"/>
    <n v="122"/>
    <m/>
    <n v="0"/>
    <n v="0"/>
    <n v="0"/>
    <n v="0"/>
    <n v="0"/>
    <n v="0"/>
    <n v="0"/>
    <n v="0"/>
    <n v="0"/>
    <n v="0"/>
    <n v="0"/>
    <n v="0"/>
    <n v="0"/>
    <n v="15"/>
    <n v="0"/>
    <n v="15"/>
    <n v="15"/>
    <n v="0"/>
    <n v="0"/>
    <n v="15"/>
    <x v="0"/>
    <n v="100"/>
  </r>
  <r>
    <s v="2 - Kees-Jan G."/>
    <x v="1"/>
    <x v="1"/>
    <x v="1"/>
    <s v="MENC - FJZ"/>
    <s v="CCC Team"/>
    <s v="ja"/>
    <m/>
    <n v="11"/>
    <n v="12"/>
    <n v="71"/>
    <n v="103"/>
    <n v="1"/>
    <n v="14"/>
    <n v="111"/>
    <n v="21"/>
    <n v="171"/>
    <n v="2"/>
    <n v="184"/>
    <n v="23"/>
    <n v="31"/>
    <n v="73"/>
    <n v="33"/>
    <m/>
    <n v="0"/>
    <n v="0"/>
    <n v="0"/>
    <n v="0"/>
    <n v="0"/>
    <n v="0"/>
    <n v="0"/>
    <n v="0"/>
    <n v="0"/>
    <n v="0"/>
    <n v="0"/>
    <n v="0"/>
    <n v="0"/>
    <n v="15"/>
    <n v="0"/>
    <n v="15"/>
    <n v="15"/>
    <n v="0"/>
    <n v="0"/>
    <n v="15"/>
    <x v="1"/>
    <n v="100"/>
  </r>
  <r>
    <s v="3 - Celine K."/>
    <x v="2"/>
    <x v="2"/>
    <x v="2"/>
    <s v="RENA - REGIE"/>
    <s v="Team Ineos Grenadiers"/>
    <s v="ja"/>
    <m/>
    <n v="73"/>
    <n v="3"/>
    <n v="11"/>
    <n v="22"/>
    <n v="33"/>
    <n v="51"/>
    <n v="61"/>
    <n v="65"/>
    <n v="12"/>
    <n v="81"/>
    <n v="84"/>
    <n v="101"/>
    <n v="122"/>
    <n v="131"/>
    <n v="191"/>
    <m/>
    <n v="30"/>
    <n v="0"/>
    <n v="0"/>
    <n v="20"/>
    <n v="0"/>
    <n v="0"/>
    <n v="0"/>
    <n v="0"/>
    <n v="0"/>
    <n v="10"/>
    <n v="0"/>
    <n v="0"/>
    <n v="0"/>
    <n v="0"/>
    <n v="0"/>
    <n v="60"/>
    <n v="60"/>
    <n v="0"/>
    <n v="0"/>
    <n v="60"/>
    <x v="2"/>
    <n v="17"/>
  </r>
  <r>
    <s v="4 - Pier de J."/>
    <x v="3"/>
    <x v="3"/>
    <x v="0"/>
    <s v="RENA - REGIE"/>
    <s v="Astana"/>
    <s v="ja"/>
    <m/>
    <n v="11"/>
    <n v="1"/>
    <n v="3"/>
    <n v="12"/>
    <n v="17"/>
    <n v="21"/>
    <n v="22"/>
    <n v="41"/>
    <n v="65"/>
    <n v="73"/>
    <n v="111"/>
    <n v="122"/>
    <n v="141"/>
    <n v="146"/>
    <n v="183"/>
    <m/>
    <n v="0"/>
    <n v="0"/>
    <n v="0"/>
    <n v="0"/>
    <n v="0"/>
    <n v="0"/>
    <n v="20"/>
    <n v="0"/>
    <n v="0"/>
    <n v="15"/>
    <n v="0"/>
    <n v="0"/>
    <n v="0"/>
    <n v="0"/>
    <n v="35"/>
    <n v="70"/>
    <n v="70"/>
    <n v="0"/>
    <n v="0"/>
    <n v="70"/>
    <x v="3"/>
    <n v="11"/>
  </r>
  <r>
    <s v="5 - Mark van L."/>
    <x v="4"/>
    <x v="4"/>
    <x v="0"/>
    <s v="RENA - REGH"/>
    <s v="Deceuninck - Quick Step"/>
    <s v="ja"/>
    <m/>
    <n v="103"/>
    <n v="2"/>
    <n v="41"/>
    <n v="184"/>
    <n v="14"/>
    <n v="111"/>
    <n v="73"/>
    <n v="92"/>
    <n v="62"/>
    <n v="81"/>
    <n v="12"/>
    <n v="18"/>
    <n v="91"/>
    <n v="113"/>
    <n v="164"/>
    <m/>
    <n v="0"/>
    <n v="0"/>
    <n v="0"/>
    <n v="0"/>
    <n v="0"/>
    <n v="0"/>
    <n v="15"/>
    <n v="0"/>
    <n v="0"/>
    <n v="10"/>
    <n v="0"/>
    <n v="0"/>
    <n v="0"/>
    <n v="0"/>
    <n v="25"/>
    <n v="50"/>
    <n v="50"/>
    <n v="0"/>
    <n v="0"/>
    <n v="50"/>
    <x v="4"/>
    <n v="27"/>
  </r>
  <r>
    <s v="6 - Rogier de B."/>
    <x v="5"/>
    <x v="1"/>
    <x v="0"/>
    <s v="iENH - IDATE"/>
    <s v="Astana"/>
    <s v="ja"/>
    <m/>
    <n v="21"/>
    <n v="184"/>
    <n v="2"/>
    <n v="11"/>
    <n v="14"/>
    <n v="22"/>
    <n v="51"/>
    <n v="71"/>
    <n v="59"/>
    <n v="73"/>
    <n v="81"/>
    <n v="33"/>
    <n v="61"/>
    <n v="121"/>
    <n v="131"/>
    <m/>
    <n v="0"/>
    <n v="0"/>
    <n v="0"/>
    <n v="0"/>
    <n v="0"/>
    <n v="20"/>
    <n v="0"/>
    <n v="0"/>
    <n v="0"/>
    <n v="15"/>
    <n v="10"/>
    <n v="0"/>
    <n v="0"/>
    <n v="0"/>
    <n v="0"/>
    <n v="45"/>
    <n v="45"/>
    <n v="0"/>
    <n v="0"/>
    <n v="45"/>
    <x v="5"/>
    <n v="36"/>
  </r>
  <r>
    <s v="7 - Paul van V."/>
    <x v="6"/>
    <x v="5"/>
    <x v="0"/>
    <s v="MENC - PIM"/>
    <s v="Groupama FDJ"/>
    <s v="ja"/>
    <m/>
    <n v="11"/>
    <n v="14"/>
    <n v="12"/>
    <n v="81"/>
    <n v="33"/>
    <n v="61"/>
    <n v="73"/>
    <n v="1"/>
    <n v="121"/>
    <n v="22"/>
    <n v="31"/>
    <n v="21"/>
    <n v="111"/>
    <n v="103"/>
    <n v="184"/>
    <m/>
    <n v="0"/>
    <n v="0"/>
    <n v="0"/>
    <n v="10"/>
    <n v="0"/>
    <n v="0"/>
    <n v="15"/>
    <n v="0"/>
    <n v="0"/>
    <n v="20"/>
    <n v="0"/>
    <n v="0"/>
    <n v="0"/>
    <n v="0"/>
    <n v="0"/>
    <n v="45"/>
    <n v="45"/>
    <n v="0"/>
    <n v="0"/>
    <n v="45"/>
    <x v="6"/>
    <n v="36"/>
  </r>
  <r>
    <s v="8 - Maarten L."/>
    <x v="7"/>
    <x v="6"/>
    <x v="0"/>
    <s v="DCMR - REGENBOOG"/>
    <s v="Astana"/>
    <s v="ja"/>
    <m/>
    <n v="93"/>
    <n v="12"/>
    <n v="65"/>
    <n v="2"/>
    <n v="1"/>
    <n v="11"/>
    <n v="21"/>
    <n v="22"/>
    <n v="33"/>
    <n v="73"/>
    <n v="81"/>
    <n v="111"/>
    <n v="141"/>
    <n v="152"/>
    <n v="184"/>
    <m/>
    <n v="8"/>
    <n v="0"/>
    <n v="0"/>
    <n v="0"/>
    <n v="0"/>
    <n v="0"/>
    <n v="0"/>
    <n v="20"/>
    <n v="0"/>
    <n v="15"/>
    <n v="10"/>
    <n v="0"/>
    <n v="0"/>
    <n v="9"/>
    <n v="0"/>
    <n v="62"/>
    <n v="62"/>
    <n v="0"/>
    <n v="0"/>
    <n v="62"/>
    <x v="7"/>
    <n v="15"/>
  </r>
  <r>
    <s v="9 - Isabel V."/>
    <x v="8"/>
    <x v="7"/>
    <x v="0"/>
    <s v="MENC - FJZ"/>
    <s v="AG2R La Mondiale"/>
    <s v="ja"/>
    <m/>
    <n v="2"/>
    <n v="1"/>
    <n v="51"/>
    <n v="61"/>
    <n v="65"/>
    <n v="73"/>
    <n v="81"/>
    <n v="91"/>
    <n v="93"/>
    <n v="101"/>
    <n v="103"/>
    <n v="132"/>
    <n v="184"/>
    <n v="21"/>
    <n v="12"/>
    <m/>
    <n v="0"/>
    <n v="0"/>
    <n v="0"/>
    <n v="0"/>
    <n v="0"/>
    <n v="15"/>
    <n v="10"/>
    <n v="0"/>
    <n v="4"/>
    <n v="0"/>
    <n v="0"/>
    <n v="0"/>
    <n v="0"/>
    <n v="0"/>
    <n v="0"/>
    <n v="29"/>
    <n v="29"/>
    <n v="0"/>
    <n v="0"/>
    <n v="29"/>
    <x v="8"/>
    <n v="81"/>
  </r>
  <r>
    <s v="10 - Quirijn M."/>
    <x v="9"/>
    <x v="8"/>
    <x v="0"/>
    <s v="MENC - FJZ"/>
    <s v="AG2R La Mondiale"/>
    <s v="ja"/>
    <m/>
    <n v="12"/>
    <n v="4"/>
    <n v="36"/>
    <n v="26"/>
    <n v="191"/>
    <n v="14"/>
    <n v="62"/>
    <n v="93"/>
    <n v="165"/>
    <n v="16"/>
    <n v="113"/>
    <n v="28"/>
    <n v="41"/>
    <n v="75"/>
    <n v="22"/>
    <m/>
    <n v="0"/>
    <n v="0"/>
    <n v="0"/>
    <n v="0"/>
    <n v="0"/>
    <n v="0"/>
    <n v="0"/>
    <n v="4"/>
    <n v="0"/>
    <n v="0"/>
    <n v="0"/>
    <n v="0"/>
    <n v="0"/>
    <n v="0"/>
    <n v="20"/>
    <n v="24"/>
    <n v="24"/>
    <n v="0"/>
    <n v="0"/>
    <n v="24"/>
    <x v="9"/>
    <n v="91"/>
  </r>
  <r>
    <s v="11 - Koen de K."/>
    <x v="10"/>
    <x v="9"/>
    <x v="0"/>
    <s v="DCMR - REGENBOOG"/>
    <s v="CCC Team"/>
    <s v="ja"/>
    <m/>
    <n v="11"/>
    <n v="12"/>
    <n v="14"/>
    <n v="18"/>
    <n v="1"/>
    <n v="2"/>
    <n v="8"/>
    <n v="21"/>
    <n v="22"/>
    <n v="73"/>
    <n v="111"/>
    <n v="162"/>
    <n v="171"/>
    <n v="191"/>
    <n v="41"/>
    <m/>
    <n v="0"/>
    <n v="0"/>
    <n v="0"/>
    <n v="0"/>
    <n v="0"/>
    <n v="0"/>
    <n v="0"/>
    <n v="0"/>
    <n v="20"/>
    <n v="15"/>
    <n v="0"/>
    <n v="0"/>
    <n v="0"/>
    <n v="0"/>
    <n v="0"/>
    <n v="35"/>
    <n v="35"/>
    <n v="0"/>
    <n v="0"/>
    <n v="35"/>
    <x v="10"/>
    <n v="64"/>
  </r>
  <r>
    <s v="12 - Bert van der S."/>
    <x v="11"/>
    <x v="1"/>
    <x v="0"/>
    <s v="DCMR - REGENBOOG"/>
    <s v="Cofidis"/>
    <s v="ja"/>
    <m/>
    <n v="11"/>
    <n v="1"/>
    <n v="12"/>
    <n v="14"/>
    <n v="21"/>
    <n v="31"/>
    <n v="33"/>
    <n v="51"/>
    <n v="61"/>
    <n v="71"/>
    <n v="73"/>
    <n v="103"/>
    <n v="111"/>
    <n v="2"/>
    <n v="184"/>
    <m/>
    <n v="0"/>
    <n v="0"/>
    <n v="0"/>
    <n v="0"/>
    <n v="0"/>
    <n v="0"/>
    <n v="0"/>
    <n v="0"/>
    <n v="0"/>
    <n v="0"/>
    <n v="15"/>
    <n v="0"/>
    <n v="0"/>
    <n v="0"/>
    <n v="0"/>
    <n v="15"/>
    <n v="15"/>
    <n v="0"/>
    <n v="0"/>
    <n v="15"/>
    <x v="11"/>
    <n v="100"/>
  </r>
  <r>
    <s v="13 - Sandra S."/>
    <x v="12"/>
    <x v="1"/>
    <x v="0"/>
    <s v="IENH - HENR"/>
    <s v="BORA Hansgrohe"/>
    <s v="ja"/>
    <m/>
    <n v="12"/>
    <n v="21"/>
    <n v="22"/>
    <n v="191"/>
    <n v="31"/>
    <n v="35"/>
    <n v="61"/>
    <n v="73"/>
    <n v="91"/>
    <n v="101"/>
    <n v="111"/>
    <n v="1"/>
    <n v="3"/>
    <n v="131"/>
    <n v="141"/>
    <m/>
    <n v="0"/>
    <n v="0"/>
    <n v="20"/>
    <n v="0"/>
    <n v="0"/>
    <n v="0"/>
    <n v="0"/>
    <n v="15"/>
    <n v="0"/>
    <n v="0"/>
    <n v="0"/>
    <n v="0"/>
    <n v="0"/>
    <n v="0"/>
    <n v="0"/>
    <n v="35"/>
    <n v="35"/>
    <n v="0"/>
    <n v="0"/>
    <n v="35"/>
    <x v="12"/>
    <n v="64"/>
  </r>
  <r>
    <s v="14 - Roos M."/>
    <x v="13"/>
    <x v="1"/>
    <x v="0"/>
    <s v="IENH - HENR"/>
    <s v="Mitchelton - Scott"/>
    <s v="ja"/>
    <m/>
    <n v="11"/>
    <n v="12"/>
    <n v="1"/>
    <n v="192"/>
    <n v="161"/>
    <n v="41"/>
    <n v="31"/>
    <n v="51"/>
    <n v="154"/>
    <n v="62"/>
    <n v="73"/>
    <n v="91"/>
    <n v="111"/>
    <n v="134"/>
    <n v="142"/>
    <m/>
    <n v="0"/>
    <n v="0"/>
    <n v="0"/>
    <n v="0"/>
    <n v="0"/>
    <n v="0"/>
    <n v="0"/>
    <n v="0"/>
    <n v="0"/>
    <n v="0"/>
    <n v="15"/>
    <n v="0"/>
    <n v="0"/>
    <n v="0"/>
    <n v="0"/>
    <n v="15"/>
    <n v="15"/>
    <n v="0"/>
    <n v="0"/>
    <n v="15"/>
    <x v="13"/>
    <n v="100"/>
  </r>
  <r>
    <s v="15 - Guus M."/>
    <x v="14"/>
    <x v="1"/>
    <x v="0"/>
    <s v="Oud Medewerkers"/>
    <s v="Groupama FDJ"/>
    <s v="ja"/>
    <m/>
    <n v="12"/>
    <n v="11"/>
    <n v="1"/>
    <n v="21"/>
    <n v="41"/>
    <n v="171"/>
    <n v="183"/>
    <n v="14"/>
    <n v="35"/>
    <n v="73"/>
    <n v="91"/>
    <n v="101"/>
    <n v="111"/>
    <n v="122"/>
    <n v="131"/>
    <m/>
    <n v="0"/>
    <n v="0"/>
    <n v="0"/>
    <n v="0"/>
    <n v="0"/>
    <n v="0"/>
    <n v="35"/>
    <n v="0"/>
    <n v="0"/>
    <n v="15"/>
    <n v="0"/>
    <n v="0"/>
    <n v="0"/>
    <n v="0"/>
    <n v="0"/>
    <n v="50"/>
    <n v="50"/>
    <n v="0"/>
    <n v="0"/>
    <n v="50"/>
    <x v="14"/>
    <n v="27"/>
  </r>
  <r>
    <s v="16 - Daniël B."/>
    <x v="15"/>
    <x v="1"/>
    <x v="0"/>
    <s v="DCMR - REGENBOOG"/>
    <s v="Mitchelton - Scott"/>
    <s v="ja"/>
    <m/>
    <n v="12"/>
    <n v="11"/>
    <n v="2"/>
    <n v="1"/>
    <n v="21"/>
    <n v="41"/>
    <n v="73"/>
    <n v="71"/>
    <n v="111"/>
    <n v="51"/>
    <n v="101"/>
    <n v="142"/>
    <n v="172"/>
    <n v="191"/>
    <n v="61"/>
    <m/>
    <n v="0"/>
    <n v="0"/>
    <n v="0"/>
    <n v="0"/>
    <n v="0"/>
    <n v="0"/>
    <n v="15"/>
    <n v="0"/>
    <n v="0"/>
    <n v="0"/>
    <n v="0"/>
    <n v="0"/>
    <n v="0"/>
    <n v="0"/>
    <n v="0"/>
    <n v="15"/>
    <n v="15"/>
    <n v="0"/>
    <n v="0"/>
    <n v="15"/>
    <x v="15"/>
    <n v="100"/>
  </r>
  <r>
    <s v="17 - Michael S."/>
    <x v="16"/>
    <x v="10"/>
    <x v="0"/>
    <s v="IENH - IREBA"/>
    <s v="Cofidis"/>
    <s v="ja"/>
    <m/>
    <n v="12"/>
    <n v="11"/>
    <n v="21"/>
    <n v="1"/>
    <n v="31"/>
    <n v="73"/>
    <n v="17"/>
    <n v="91"/>
    <n v="3"/>
    <n v="122"/>
    <n v="171"/>
    <n v="191"/>
    <n v="61"/>
    <n v="101"/>
    <n v="62"/>
    <m/>
    <n v="0"/>
    <n v="0"/>
    <n v="0"/>
    <n v="0"/>
    <n v="0"/>
    <n v="15"/>
    <n v="0"/>
    <n v="0"/>
    <n v="0"/>
    <n v="0"/>
    <n v="0"/>
    <n v="0"/>
    <n v="0"/>
    <n v="0"/>
    <n v="0"/>
    <n v="15"/>
    <n v="15"/>
    <n v="0"/>
    <n v="0"/>
    <n v="15"/>
    <x v="16"/>
    <n v="100"/>
  </r>
  <r>
    <s v="18 - Tim Z."/>
    <x v="17"/>
    <x v="1"/>
    <x v="0"/>
    <s v="MENC - FJZ"/>
    <s v="BORA Hansgrohe"/>
    <s v="ja"/>
    <m/>
    <n v="11"/>
    <n v="2"/>
    <n v="21"/>
    <n v="22"/>
    <n v="34"/>
    <n v="41"/>
    <n v="61"/>
    <n v="91"/>
    <n v="141"/>
    <n v="12"/>
    <n v="192"/>
    <n v="33"/>
    <n v="81"/>
    <n v="73"/>
    <n v="1"/>
    <m/>
    <n v="0"/>
    <n v="0"/>
    <n v="0"/>
    <n v="20"/>
    <n v="0"/>
    <n v="0"/>
    <n v="0"/>
    <n v="0"/>
    <n v="0"/>
    <n v="0"/>
    <n v="0"/>
    <n v="0"/>
    <n v="10"/>
    <n v="15"/>
    <n v="0"/>
    <n v="45"/>
    <n v="45"/>
    <n v="0"/>
    <n v="0"/>
    <n v="45"/>
    <x v="17"/>
    <n v="36"/>
  </r>
  <r>
    <s v="19 - Vera de L."/>
    <x v="18"/>
    <x v="1"/>
    <x v="0"/>
    <s v="RENA - REGH"/>
    <s v="Movistar Team"/>
    <s v="ja"/>
    <m/>
    <n v="12"/>
    <n v="81"/>
    <n v="73"/>
    <n v="33"/>
    <n v="82"/>
    <n v="101"/>
    <n v="96"/>
    <n v="21"/>
    <n v="185"/>
    <n v="61"/>
    <n v="171"/>
    <n v="112"/>
    <n v="103"/>
    <n v="191"/>
    <n v="18"/>
    <m/>
    <n v="0"/>
    <n v="10"/>
    <n v="15"/>
    <n v="0"/>
    <n v="0"/>
    <n v="0"/>
    <n v="0"/>
    <n v="0"/>
    <n v="0"/>
    <n v="0"/>
    <n v="0"/>
    <n v="0"/>
    <n v="0"/>
    <n v="0"/>
    <n v="0"/>
    <n v="25"/>
    <n v="25"/>
    <n v="0"/>
    <n v="0"/>
    <n v="25"/>
    <x v="18"/>
    <n v="86"/>
  </r>
  <r>
    <s v="20 - Haydée de C."/>
    <x v="19"/>
    <x v="11"/>
    <x v="0"/>
    <s v="DCMR - REGENBOOG"/>
    <s v="AG2R La Mondiale"/>
    <s v="ja"/>
    <m/>
    <n v="1"/>
    <n v="12"/>
    <n v="22"/>
    <n v="33"/>
    <n v="184"/>
    <n v="41"/>
    <n v="181"/>
    <n v="191"/>
    <n v="142"/>
    <n v="71"/>
    <n v="72"/>
    <n v="73"/>
    <n v="81"/>
    <n v="103"/>
    <n v="21"/>
    <m/>
    <n v="0"/>
    <n v="0"/>
    <n v="20"/>
    <n v="0"/>
    <n v="0"/>
    <n v="0"/>
    <n v="0"/>
    <n v="0"/>
    <n v="0"/>
    <n v="0"/>
    <n v="0"/>
    <n v="15"/>
    <n v="10"/>
    <n v="0"/>
    <n v="0"/>
    <n v="45"/>
    <n v="45"/>
    <n v="0"/>
    <n v="0"/>
    <n v="45"/>
    <x v="19"/>
    <n v="36"/>
  </r>
  <r>
    <s v="21 - Danny C."/>
    <x v="20"/>
    <x v="12"/>
    <x v="0"/>
    <s v="DCMR - REGENBOOG"/>
    <s v="Groupama FDJ"/>
    <s v="ja"/>
    <m/>
    <n v="11"/>
    <n v="1"/>
    <n v="12"/>
    <n v="21"/>
    <n v="22"/>
    <n v="33"/>
    <n v="73"/>
    <n v="81"/>
    <n v="91"/>
    <n v="183"/>
    <n v="65"/>
    <n v="34"/>
    <n v="74"/>
    <n v="122"/>
    <n v="184"/>
    <m/>
    <n v="0"/>
    <n v="0"/>
    <n v="0"/>
    <n v="0"/>
    <n v="20"/>
    <n v="0"/>
    <n v="15"/>
    <n v="10"/>
    <n v="0"/>
    <n v="35"/>
    <n v="0"/>
    <n v="0"/>
    <n v="0"/>
    <n v="0"/>
    <n v="0"/>
    <n v="80"/>
    <n v="80"/>
    <n v="0"/>
    <n v="0"/>
    <n v="80"/>
    <x v="20"/>
    <n v="5"/>
  </r>
  <r>
    <s v="22 - Léon 't H."/>
    <x v="21"/>
    <x v="1"/>
    <x v="0"/>
    <s v="IENH - HENR"/>
    <s v="AG2R La Mondiale"/>
    <s v="ja"/>
    <m/>
    <n v="11"/>
    <n v="21"/>
    <n v="1"/>
    <n v="2"/>
    <n v="31"/>
    <n v="41"/>
    <n v="184"/>
    <n v="111"/>
    <n v="51"/>
    <n v="142"/>
    <n v="12"/>
    <n v="73"/>
    <n v="33"/>
    <n v="131"/>
    <n v="22"/>
    <m/>
    <n v="0"/>
    <n v="0"/>
    <n v="0"/>
    <n v="0"/>
    <n v="0"/>
    <n v="0"/>
    <n v="0"/>
    <n v="0"/>
    <n v="0"/>
    <n v="0"/>
    <n v="0"/>
    <n v="15"/>
    <n v="0"/>
    <n v="0"/>
    <n v="20"/>
    <n v="35"/>
    <n v="35"/>
    <n v="0"/>
    <n v="0"/>
    <n v="35"/>
    <x v="21"/>
    <n v="64"/>
  </r>
  <r>
    <s v="23 - Martin S."/>
    <x v="22"/>
    <x v="13"/>
    <x v="0"/>
    <s v="RENA - REGH"/>
    <s v="Mitchelton - Scott"/>
    <s v="ja"/>
    <m/>
    <n v="12"/>
    <n v="11"/>
    <n v="191"/>
    <n v="1"/>
    <n v="2"/>
    <n v="8"/>
    <n v="61"/>
    <n v="184"/>
    <n v="111"/>
    <n v="104"/>
    <n v="103"/>
    <n v="73"/>
    <n v="22"/>
    <n v="33"/>
    <n v="81"/>
    <m/>
    <n v="0"/>
    <n v="0"/>
    <n v="0"/>
    <n v="0"/>
    <n v="0"/>
    <n v="0"/>
    <n v="0"/>
    <n v="0"/>
    <n v="0"/>
    <n v="0"/>
    <n v="0"/>
    <n v="15"/>
    <n v="20"/>
    <n v="0"/>
    <n v="10"/>
    <n v="45"/>
    <n v="45"/>
    <n v="0"/>
    <n v="0"/>
    <n v="45"/>
    <x v="22"/>
    <n v="36"/>
  </r>
  <r>
    <s v="24 - Mike M."/>
    <x v="23"/>
    <x v="14"/>
    <x v="0"/>
    <s v="IENH - IHABO"/>
    <s v="CCC Team"/>
    <s v="ja"/>
    <m/>
    <n v="33"/>
    <n v="1"/>
    <n v="11"/>
    <n v="61"/>
    <n v="73"/>
    <n v="21"/>
    <n v="111"/>
    <n v="81"/>
    <n v="23"/>
    <n v="22"/>
    <n v="71"/>
    <n v="12"/>
    <n v="41"/>
    <n v="184"/>
    <n v="142"/>
    <m/>
    <n v="0"/>
    <n v="0"/>
    <n v="0"/>
    <n v="0"/>
    <n v="15"/>
    <n v="0"/>
    <n v="0"/>
    <n v="10"/>
    <n v="0"/>
    <n v="20"/>
    <n v="0"/>
    <n v="0"/>
    <n v="0"/>
    <n v="0"/>
    <n v="0"/>
    <n v="45"/>
    <n v="45"/>
    <n v="0"/>
    <n v="0"/>
    <n v="45"/>
    <x v="23"/>
    <n v="36"/>
  </r>
  <r>
    <s v="25 - Hans V."/>
    <x v="24"/>
    <x v="1"/>
    <x v="0"/>
    <s v="Oud Medewerkers"/>
    <s v="Groupama FDJ"/>
    <s v="ja"/>
    <m/>
    <n v="11"/>
    <n v="1"/>
    <n v="21"/>
    <n v="12"/>
    <n v="192"/>
    <n v="31"/>
    <n v="33"/>
    <n v="14"/>
    <n v="73"/>
    <n v="22"/>
    <n v="61"/>
    <n v="131"/>
    <n v="42"/>
    <n v="81"/>
    <n v="62"/>
    <m/>
    <n v="0"/>
    <n v="0"/>
    <n v="0"/>
    <n v="0"/>
    <n v="0"/>
    <n v="0"/>
    <n v="0"/>
    <n v="0"/>
    <n v="15"/>
    <n v="20"/>
    <n v="0"/>
    <n v="0"/>
    <n v="0"/>
    <n v="10"/>
    <n v="0"/>
    <n v="45"/>
    <n v="45"/>
    <n v="0"/>
    <n v="0"/>
    <n v="45"/>
    <x v="24"/>
    <n v="36"/>
  </r>
  <r>
    <s v="26 - Pascal van der B."/>
    <x v="25"/>
    <x v="15"/>
    <x v="0"/>
    <s v="RENA - REGH"/>
    <s v="Deceuninck - Quick Step"/>
    <s v="ja"/>
    <m/>
    <n v="12"/>
    <n v="1"/>
    <n v="3"/>
    <n v="4"/>
    <n v="11"/>
    <n v="14"/>
    <n v="21"/>
    <n v="22"/>
    <n v="33"/>
    <n v="73"/>
    <n v="81"/>
    <n v="111"/>
    <n v="103"/>
    <n v="183"/>
    <n v="184"/>
    <m/>
    <n v="0"/>
    <n v="0"/>
    <n v="0"/>
    <n v="0"/>
    <n v="0"/>
    <n v="0"/>
    <n v="0"/>
    <n v="20"/>
    <n v="0"/>
    <n v="15"/>
    <n v="10"/>
    <n v="0"/>
    <n v="0"/>
    <n v="35"/>
    <n v="0"/>
    <n v="80"/>
    <n v="80"/>
    <n v="0"/>
    <n v="0"/>
    <n v="80"/>
    <x v="25"/>
    <n v="5"/>
  </r>
  <r>
    <s v="27 - Wouter W."/>
    <x v="26"/>
    <x v="1"/>
    <x v="0"/>
    <s v="AENO - AREC"/>
    <s v="Lotto Soudal"/>
    <s v="ja"/>
    <m/>
    <n v="11"/>
    <n v="1"/>
    <n v="12"/>
    <n v="2"/>
    <n v="14"/>
    <n v="21"/>
    <n v="103"/>
    <n v="62"/>
    <n v="31"/>
    <n v="73"/>
    <n v="71"/>
    <n v="101"/>
    <n v="33"/>
    <n v="81"/>
    <n v="91"/>
    <m/>
    <n v="0"/>
    <n v="0"/>
    <n v="0"/>
    <n v="0"/>
    <n v="0"/>
    <n v="0"/>
    <n v="0"/>
    <n v="0"/>
    <n v="0"/>
    <n v="15"/>
    <n v="0"/>
    <n v="0"/>
    <n v="0"/>
    <n v="10"/>
    <n v="0"/>
    <n v="25"/>
    <n v="25"/>
    <n v="0"/>
    <n v="0"/>
    <n v="25"/>
    <x v="26"/>
    <n v="86"/>
  </r>
  <r>
    <s v="28 - Tinka H."/>
    <x v="27"/>
    <x v="1"/>
    <x v="0"/>
    <s v="IENH - IHABO"/>
    <s v="Cofidis"/>
    <s v="ja"/>
    <m/>
    <n v="1"/>
    <n v="21"/>
    <n v="73"/>
    <n v="33"/>
    <n v="11"/>
    <n v="51"/>
    <n v="61"/>
    <n v="65"/>
    <n v="81"/>
    <n v="84"/>
    <n v="92"/>
    <n v="103"/>
    <n v="121"/>
    <n v="132"/>
    <n v="183"/>
    <m/>
    <n v="0"/>
    <n v="0"/>
    <n v="15"/>
    <n v="0"/>
    <n v="0"/>
    <n v="0"/>
    <n v="0"/>
    <n v="0"/>
    <n v="10"/>
    <n v="0"/>
    <n v="0"/>
    <n v="0"/>
    <n v="0"/>
    <n v="0"/>
    <n v="35"/>
    <n v="60"/>
    <n v="60"/>
    <n v="0"/>
    <n v="0"/>
    <n v="60"/>
    <x v="27"/>
    <n v="17"/>
  </r>
  <r>
    <s v="29 - Sander S."/>
    <x v="28"/>
    <x v="16"/>
    <x v="0"/>
    <s v="DCMR - REGENBOOG"/>
    <s v="NTT Pro Cycling"/>
    <s v="ja"/>
    <m/>
    <n v="11"/>
    <n v="184"/>
    <n v="2"/>
    <n v="12"/>
    <n v="14"/>
    <n v="21"/>
    <n v="111"/>
    <n v="74"/>
    <n v="192"/>
    <n v="73"/>
    <n v="183"/>
    <n v="61"/>
    <n v="3"/>
    <n v="33"/>
    <n v="171"/>
    <m/>
    <n v="0"/>
    <n v="0"/>
    <n v="0"/>
    <n v="0"/>
    <n v="0"/>
    <n v="0"/>
    <n v="0"/>
    <n v="0"/>
    <n v="0"/>
    <n v="15"/>
    <n v="35"/>
    <n v="0"/>
    <n v="0"/>
    <n v="0"/>
    <n v="0"/>
    <n v="50"/>
    <n v="50"/>
    <n v="0"/>
    <n v="0"/>
    <n v="50"/>
    <x v="28"/>
    <n v="27"/>
  </r>
  <r>
    <s v="30 - Roderick S."/>
    <x v="29"/>
    <x v="1"/>
    <x v="0"/>
    <s v="DCMR - REGENBOOG"/>
    <s v="Groupama FDJ"/>
    <s v="ja"/>
    <m/>
    <n v="11"/>
    <n v="1"/>
    <n v="111"/>
    <n v="33"/>
    <n v="21"/>
    <n v="22"/>
    <n v="12"/>
    <n v="103"/>
    <n v="184"/>
    <n v="171"/>
    <n v="142"/>
    <n v="74"/>
    <n v="84"/>
    <n v="61"/>
    <n v="131"/>
    <m/>
    <n v="0"/>
    <n v="0"/>
    <n v="0"/>
    <n v="0"/>
    <n v="0"/>
    <n v="20"/>
    <n v="0"/>
    <n v="0"/>
    <n v="0"/>
    <n v="0"/>
    <n v="0"/>
    <n v="0"/>
    <n v="0"/>
    <n v="0"/>
    <n v="0"/>
    <n v="20"/>
    <n v="20"/>
    <n v="0"/>
    <n v="0"/>
    <n v="20"/>
    <x v="29"/>
    <n v="94"/>
  </r>
  <r>
    <s v="31 - Joost C."/>
    <x v="30"/>
    <x v="17"/>
    <x v="0"/>
    <s v="RENA - REGH"/>
    <s v="Team Ineos Grenadiers"/>
    <s v="ja"/>
    <m/>
    <n v="11"/>
    <n v="14"/>
    <n v="21"/>
    <n v="22"/>
    <n v="184"/>
    <n v="183"/>
    <n v="111"/>
    <n v="151"/>
    <n v="71"/>
    <n v="73"/>
    <n v="51"/>
    <n v="12"/>
    <n v="152"/>
    <n v="41"/>
    <n v="62"/>
    <m/>
    <n v="0"/>
    <n v="0"/>
    <n v="0"/>
    <n v="20"/>
    <n v="0"/>
    <n v="35"/>
    <n v="0"/>
    <n v="0"/>
    <n v="0"/>
    <n v="15"/>
    <n v="0"/>
    <n v="0"/>
    <n v="9"/>
    <n v="0"/>
    <n v="0"/>
    <n v="79"/>
    <n v="79"/>
    <n v="0"/>
    <n v="0"/>
    <n v="79"/>
    <x v="30"/>
    <n v="9"/>
  </r>
  <r>
    <s v="32 - Edwin B."/>
    <x v="31"/>
    <x v="18"/>
    <x v="0"/>
    <s v="MENC - PIM"/>
    <s v="CCC Team"/>
    <s v="ja"/>
    <m/>
    <n v="11"/>
    <n v="12"/>
    <n v="1"/>
    <n v="2"/>
    <n v="41"/>
    <n v="21"/>
    <n v="61"/>
    <n v="71"/>
    <n v="73"/>
    <n v="111"/>
    <n v="132"/>
    <n v="171"/>
    <n v="184"/>
    <n v="191"/>
    <n v="33"/>
    <m/>
    <n v="0"/>
    <n v="0"/>
    <n v="0"/>
    <n v="0"/>
    <n v="0"/>
    <n v="0"/>
    <n v="0"/>
    <n v="0"/>
    <n v="15"/>
    <n v="0"/>
    <n v="0"/>
    <n v="0"/>
    <n v="0"/>
    <n v="0"/>
    <n v="0"/>
    <n v="15"/>
    <n v="15"/>
    <n v="0"/>
    <n v="0"/>
    <n v="15"/>
    <x v="31"/>
    <n v="100"/>
  </r>
  <r>
    <s v="33 - Frans S."/>
    <x v="32"/>
    <x v="19"/>
    <x v="0"/>
    <s v="RENA - REGH"/>
    <s v="Movistar Team"/>
    <s v="ja"/>
    <m/>
    <n v="1"/>
    <n v="21"/>
    <n v="11"/>
    <n v="14"/>
    <n v="33"/>
    <n v="164"/>
    <n v="8"/>
    <n v="104"/>
    <n v="61"/>
    <n v="12"/>
    <n v="171"/>
    <n v="62"/>
    <n v="111"/>
    <n v="184"/>
    <n v="71"/>
    <m/>
    <n v="0"/>
    <n v="0"/>
    <n v="0"/>
    <n v="0"/>
    <n v="0"/>
    <n v="25"/>
    <n v="0"/>
    <n v="0"/>
    <n v="0"/>
    <n v="0"/>
    <n v="0"/>
    <n v="0"/>
    <n v="0"/>
    <n v="0"/>
    <n v="0"/>
    <n v="25"/>
    <n v="25"/>
    <n v="0"/>
    <n v="0"/>
    <n v="25"/>
    <x v="32"/>
    <n v="86"/>
  </r>
  <r>
    <s v="34 - Jan van B."/>
    <x v="33"/>
    <x v="1"/>
    <x v="3"/>
    <s v="MENC - FJZ"/>
    <s v="Lotto Soudal"/>
    <s v="ja"/>
    <m/>
    <n v="12"/>
    <n v="73"/>
    <n v="16"/>
    <n v="11"/>
    <n v="22"/>
    <n v="1"/>
    <n v="184"/>
    <n v="21"/>
    <n v="41"/>
    <n v="8"/>
    <n v="31"/>
    <n v="111"/>
    <n v="191"/>
    <n v="81"/>
    <n v="171"/>
    <m/>
    <n v="0"/>
    <n v="15"/>
    <n v="0"/>
    <n v="0"/>
    <n v="20"/>
    <n v="0"/>
    <n v="0"/>
    <n v="0"/>
    <n v="0"/>
    <n v="0"/>
    <n v="0"/>
    <n v="0"/>
    <n v="0"/>
    <n v="10"/>
    <n v="0"/>
    <n v="45"/>
    <n v="45"/>
    <n v="0"/>
    <n v="0"/>
    <n v="45"/>
    <x v="33"/>
    <n v="36"/>
  </r>
  <r>
    <s v="35 - Tim van B."/>
    <x v="34"/>
    <x v="1"/>
    <x v="0"/>
    <s v="MENC - FJZ"/>
    <s v="Cofidis"/>
    <s v="ja"/>
    <m/>
    <n v="1"/>
    <n v="73"/>
    <n v="2"/>
    <n v="11"/>
    <n v="22"/>
    <n v="12"/>
    <n v="184"/>
    <n v="21"/>
    <n v="41"/>
    <n v="8"/>
    <n v="81"/>
    <n v="111"/>
    <n v="103"/>
    <n v="142"/>
    <n v="61"/>
    <m/>
    <n v="0"/>
    <n v="15"/>
    <n v="0"/>
    <n v="0"/>
    <n v="20"/>
    <n v="0"/>
    <n v="0"/>
    <n v="0"/>
    <n v="0"/>
    <n v="0"/>
    <n v="10"/>
    <n v="0"/>
    <n v="0"/>
    <n v="0"/>
    <n v="0"/>
    <n v="45"/>
    <n v="45"/>
    <n v="0"/>
    <n v="0"/>
    <n v="45"/>
    <x v="34"/>
    <n v="36"/>
  </r>
  <r>
    <s v="36 - Paul van E."/>
    <x v="35"/>
    <x v="20"/>
    <x v="0"/>
    <s v="RENA - REGH"/>
    <s v="Lotto Soudal"/>
    <s v="ja"/>
    <m/>
    <n v="1"/>
    <n v="11"/>
    <n v="111"/>
    <n v="191"/>
    <n v="12"/>
    <n v="21"/>
    <n v="51"/>
    <n v="61"/>
    <n v="22"/>
    <n v="41"/>
    <n v="73"/>
    <n v="141"/>
    <n v="33"/>
    <n v="122"/>
    <n v="91"/>
    <m/>
    <n v="0"/>
    <n v="0"/>
    <n v="0"/>
    <n v="0"/>
    <n v="0"/>
    <n v="0"/>
    <n v="0"/>
    <n v="0"/>
    <n v="20"/>
    <n v="0"/>
    <n v="15"/>
    <n v="0"/>
    <n v="0"/>
    <n v="0"/>
    <n v="0"/>
    <n v="35"/>
    <n v="35"/>
    <n v="0"/>
    <n v="0"/>
    <n v="35"/>
    <x v="35"/>
    <n v="64"/>
  </r>
  <r>
    <s v="37 - Sjoerd T."/>
    <x v="36"/>
    <x v="21"/>
    <x v="0"/>
    <s v="DCMR - REGENBOOG"/>
    <s v="Cofidis"/>
    <s v="ja"/>
    <m/>
    <n v="73"/>
    <n v="22"/>
    <n v="14"/>
    <n v="33"/>
    <n v="152"/>
    <n v="65"/>
    <n v="81"/>
    <n v="203"/>
    <n v="21"/>
    <n v="11"/>
    <n v="164"/>
    <n v="137"/>
    <n v="93"/>
    <n v="183"/>
    <n v="174"/>
    <m/>
    <n v="30"/>
    <n v="20"/>
    <n v="0"/>
    <n v="0"/>
    <n v="9"/>
    <n v="0"/>
    <n v="10"/>
    <n v="8"/>
    <n v="0"/>
    <n v="0"/>
    <n v="25"/>
    <n v="2"/>
    <n v="4"/>
    <n v="35"/>
    <n v="6"/>
    <n v="149"/>
    <n v="149"/>
    <n v="0"/>
    <n v="0"/>
    <n v="149"/>
    <x v="36"/>
    <n v="1"/>
  </r>
  <r>
    <s v="38 - Quinn H."/>
    <x v="37"/>
    <x v="22"/>
    <x v="4"/>
    <s v="MENC - FJZ"/>
    <s v="Jumbo Visma"/>
    <s v="ja"/>
    <m/>
    <n v="11"/>
    <n v="1"/>
    <n v="8"/>
    <n v="12"/>
    <n v="14"/>
    <n v="21"/>
    <n v="33"/>
    <n v="51"/>
    <n v="184"/>
    <n v="191"/>
    <n v="71"/>
    <n v="81"/>
    <n v="91"/>
    <n v="93"/>
    <n v="73"/>
    <m/>
    <n v="0"/>
    <n v="0"/>
    <n v="0"/>
    <n v="0"/>
    <n v="0"/>
    <n v="0"/>
    <n v="0"/>
    <n v="0"/>
    <n v="0"/>
    <n v="0"/>
    <n v="0"/>
    <n v="10"/>
    <n v="0"/>
    <n v="4"/>
    <n v="15"/>
    <n v="29"/>
    <n v="29"/>
    <n v="0"/>
    <n v="0"/>
    <n v="29"/>
    <x v="37"/>
    <n v="81"/>
  </r>
  <r>
    <s v="39 - Corjan H."/>
    <x v="38"/>
    <x v="23"/>
    <x v="0"/>
    <s v="MENC - FJZ"/>
    <s v="BORA Hansgrohe"/>
    <s v="ja"/>
    <m/>
    <n v="1"/>
    <n v="2"/>
    <n v="8"/>
    <n v="12"/>
    <n v="14"/>
    <n v="111"/>
    <n v="184"/>
    <n v="21"/>
    <n v="33"/>
    <n v="71"/>
    <n v="101"/>
    <n v="22"/>
    <n v="81"/>
    <n v="11"/>
    <n v="93"/>
    <m/>
    <n v="0"/>
    <n v="0"/>
    <n v="0"/>
    <n v="0"/>
    <n v="0"/>
    <n v="0"/>
    <n v="0"/>
    <n v="0"/>
    <n v="0"/>
    <n v="0"/>
    <n v="0"/>
    <n v="20"/>
    <n v="10"/>
    <n v="0"/>
    <n v="4"/>
    <n v="34"/>
    <n v="34"/>
    <n v="0"/>
    <n v="0"/>
    <n v="34"/>
    <x v="38"/>
    <n v="75"/>
  </r>
  <r>
    <s v="40 - Marcel M."/>
    <x v="39"/>
    <x v="24"/>
    <x v="0"/>
    <s v="RENA - REGH"/>
    <s v="Jumbo Visma"/>
    <s v="ja"/>
    <m/>
    <n v="1"/>
    <n v="21"/>
    <n v="12"/>
    <n v="191"/>
    <n v="184"/>
    <n v="22"/>
    <n v="142"/>
    <n v="73"/>
    <n v="2"/>
    <n v="33"/>
    <n v="81"/>
    <n v="71"/>
    <n v="72"/>
    <n v="101"/>
    <n v="103"/>
    <m/>
    <n v="0"/>
    <n v="0"/>
    <n v="0"/>
    <n v="0"/>
    <n v="0"/>
    <n v="20"/>
    <n v="0"/>
    <n v="15"/>
    <n v="0"/>
    <n v="0"/>
    <n v="10"/>
    <n v="0"/>
    <n v="0"/>
    <n v="0"/>
    <n v="0"/>
    <n v="45"/>
    <n v="45"/>
    <n v="0"/>
    <n v="0"/>
    <n v="45"/>
    <x v="39"/>
    <n v="36"/>
  </r>
  <r>
    <s v="41 - Olivia &amp; Eline"/>
    <x v="40"/>
    <x v="25"/>
    <x v="5"/>
    <s v="RENA - REGH"/>
    <s v="AG2R La Mondiale"/>
    <s v="ja"/>
    <m/>
    <n v="184"/>
    <n v="21"/>
    <n v="12"/>
    <n v="191"/>
    <n v="1"/>
    <n v="22"/>
    <n v="142"/>
    <n v="73"/>
    <n v="2"/>
    <n v="33"/>
    <n v="81"/>
    <n v="71"/>
    <n v="111"/>
    <n v="101"/>
    <n v="103"/>
    <m/>
    <n v="0"/>
    <n v="0"/>
    <n v="0"/>
    <n v="0"/>
    <n v="0"/>
    <n v="20"/>
    <n v="0"/>
    <n v="15"/>
    <n v="0"/>
    <n v="0"/>
    <n v="10"/>
    <n v="0"/>
    <n v="0"/>
    <n v="0"/>
    <n v="0"/>
    <n v="45"/>
    <n v="45"/>
    <n v="0"/>
    <n v="0"/>
    <n v="45"/>
    <x v="40"/>
    <n v="36"/>
  </r>
  <r>
    <s v="42 - Rob F."/>
    <x v="41"/>
    <x v="26"/>
    <x v="0"/>
    <s v="RENA - REGH"/>
    <s v="NTT Pro Cycling"/>
    <s v="ja"/>
    <m/>
    <n v="1"/>
    <n v="11"/>
    <n v="12"/>
    <n v="14"/>
    <n v="21"/>
    <n v="22"/>
    <n v="31"/>
    <n v="33"/>
    <n v="41"/>
    <n v="61"/>
    <n v="71"/>
    <n v="73"/>
    <n v="81"/>
    <n v="111"/>
    <n v="191"/>
    <m/>
    <n v="0"/>
    <n v="0"/>
    <n v="0"/>
    <n v="0"/>
    <n v="0"/>
    <n v="20"/>
    <n v="0"/>
    <n v="0"/>
    <n v="0"/>
    <n v="0"/>
    <n v="0"/>
    <n v="15"/>
    <n v="10"/>
    <n v="0"/>
    <n v="0"/>
    <n v="45"/>
    <n v="45"/>
    <n v="0"/>
    <n v="0"/>
    <n v="45"/>
    <x v="41"/>
    <n v="36"/>
  </r>
  <r>
    <s v="43 - Hans F."/>
    <x v="42"/>
    <x v="27"/>
    <x v="6"/>
    <s v="RENA - REGH"/>
    <s v="AG2R La Mondiale"/>
    <s v="ja"/>
    <m/>
    <n v="1"/>
    <n v="8"/>
    <n v="11"/>
    <n v="12"/>
    <n v="14"/>
    <n v="33"/>
    <n v="43"/>
    <n v="51"/>
    <n v="72"/>
    <n v="101"/>
    <n v="111"/>
    <n v="131"/>
    <n v="141"/>
    <n v="171"/>
    <n v="172"/>
    <m/>
    <n v="0"/>
    <n v="0"/>
    <n v="0"/>
    <n v="0"/>
    <n v="0"/>
    <n v="0"/>
    <n v="5"/>
    <n v="0"/>
    <n v="0"/>
    <n v="0"/>
    <n v="0"/>
    <n v="0"/>
    <n v="0"/>
    <n v="0"/>
    <n v="0"/>
    <n v="5"/>
    <n v="5"/>
    <n v="0"/>
    <n v="0"/>
    <n v="5"/>
    <x v="42"/>
    <n v="114"/>
  </r>
  <r>
    <s v="44 - Esther van der L."/>
    <x v="43"/>
    <x v="1"/>
    <x v="0"/>
    <s v="IENH - IHABO"/>
    <s v="Movistar Team"/>
    <s v="ja"/>
    <m/>
    <n v="11"/>
    <n v="71"/>
    <n v="181"/>
    <n v="12"/>
    <n v="1"/>
    <n v="91"/>
    <n v="73"/>
    <n v="22"/>
    <n v="111"/>
    <n v="182"/>
    <n v="81"/>
    <n v="164"/>
    <n v="33"/>
    <n v="184"/>
    <n v="101"/>
    <m/>
    <n v="0"/>
    <n v="0"/>
    <n v="0"/>
    <n v="0"/>
    <n v="0"/>
    <n v="0"/>
    <n v="15"/>
    <n v="20"/>
    <n v="0"/>
    <n v="0"/>
    <n v="10"/>
    <n v="25"/>
    <n v="0"/>
    <n v="0"/>
    <n v="0"/>
    <n v="70"/>
    <n v="70"/>
    <n v="0"/>
    <n v="0"/>
    <n v="70"/>
    <x v="43"/>
    <n v="11"/>
  </r>
  <r>
    <s v="45 - Frank S."/>
    <x v="44"/>
    <x v="28"/>
    <x v="0"/>
    <s v="RENA - REGIN"/>
    <s v="Deceuninck - Quick Step"/>
    <s v="ja"/>
    <m/>
    <n v="1"/>
    <n v="8"/>
    <n v="103"/>
    <n v="11"/>
    <n v="12"/>
    <n v="14"/>
    <n v="21"/>
    <n v="22"/>
    <n v="33"/>
    <n v="65"/>
    <n v="73"/>
    <n v="111"/>
    <n v="152"/>
    <n v="184"/>
    <n v="51"/>
    <m/>
    <n v="0"/>
    <n v="0"/>
    <n v="0"/>
    <n v="0"/>
    <n v="0"/>
    <n v="0"/>
    <n v="0"/>
    <n v="20"/>
    <n v="0"/>
    <n v="0"/>
    <n v="15"/>
    <n v="0"/>
    <n v="9"/>
    <n v="0"/>
    <n v="0"/>
    <n v="44"/>
    <n v="44"/>
    <n v="0"/>
    <n v="0"/>
    <n v="44"/>
    <x v="44"/>
    <n v="56"/>
  </r>
  <r>
    <s v="46 - Elise B."/>
    <x v="45"/>
    <x v="1"/>
    <x v="0"/>
    <s v="RENA - REGIN"/>
    <s v="Mitchelton - Scott"/>
    <s v="ja"/>
    <m/>
    <n v="73"/>
    <n v="12"/>
    <n v="1"/>
    <n v="131"/>
    <n v="103"/>
    <n v="22"/>
    <n v="11"/>
    <n v="14"/>
    <n v="21"/>
    <n v="31"/>
    <n v="41"/>
    <n v="111"/>
    <n v="184"/>
    <n v="71"/>
    <n v="51"/>
    <m/>
    <n v="30"/>
    <n v="0"/>
    <n v="0"/>
    <n v="0"/>
    <n v="0"/>
    <n v="20"/>
    <n v="0"/>
    <n v="0"/>
    <n v="0"/>
    <n v="0"/>
    <n v="0"/>
    <n v="0"/>
    <n v="0"/>
    <n v="0"/>
    <n v="0"/>
    <n v="50"/>
    <n v="50"/>
    <n v="0"/>
    <n v="0"/>
    <n v="50"/>
    <x v="45"/>
    <n v="27"/>
  </r>
  <r>
    <s v="47 - Robert M."/>
    <x v="46"/>
    <x v="1"/>
    <x v="0"/>
    <s v="Oud Medewerkers"/>
    <s v="Lotto Soudal"/>
    <s v="ja"/>
    <m/>
    <n v="1"/>
    <n v="21"/>
    <n v="73"/>
    <n v="16"/>
    <n v="33"/>
    <n v="12"/>
    <n v="17"/>
    <n v="61"/>
    <n v="71"/>
    <n v="93"/>
    <n v="191"/>
    <n v="120"/>
    <n v="131"/>
    <n v="101"/>
    <n v="122"/>
    <m/>
    <n v="0"/>
    <n v="0"/>
    <n v="15"/>
    <n v="0"/>
    <n v="0"/>
    <n v="0"/>
    <n v="0"/>
    <n v="0"/>
    <n v="0"/>
    <n v="4"/>
    <n v="0"/>
    <n v="0"/>
    <n v="0"/>
    <n v="0"/>
    <n v="0"/>
    <n v="19"/>
    <n v="19"/>
    <n v="0"/>
    <n v="0"/>
    <n v="19"/>
    <x v="46"/>
    <n v="97"/>
  </r>
  <r>
    <s v="48 - Marco D."/>
    <x v="47"/>
    <x v="1"/>
    <x v="0"/>
    <s v="RENA - REGH"/>
    <s v="NTT Pro Cycling"/>
    <s v="ja"/>
    <m/>
    <n v="11"/>
    <n v="1"/>
    <n v="2"/>
    <n v="8"/>
    <n v="12"/>
    <n v="21"/>
    <n v="22"/>
    <n v="73"/>
    <n v="74"/>
    <n v="81"/>
    <n v="111"/>
    <n v="131"/>
    <n v="184"/>
    <n v="203"/>
    <n v="33"/>
    <m/>
    <n v="0"/>
    <n v="0"/>
    <n v="0"/>
    <n v="0"/>
    <n v="0"/>
    <n v="0"/>
    <n v="20"/>
    <n v="15"/>
    <n v="0"/>
    <n v="10"/>
    <n v="0"/>
    <n v="0"/>
    <n v="0"/>
    <n v="8"/>
    <n v="0"/>
    <n v="53"/>
    <n v="53"/>
    <n v="0"/>
    <n v="0"/>
    <n v="53"/>
    <x v="47"/>
    <n v="24"/>
  </r>
  <r>
    <s v="49 - Thijs D."/>
    <x v="48"/>
    <x v="1"/>
    <x v="7"/>
    <s v="RENA - REGH"/>
    <s v="NTT Pro Cycling"/>
    <s v="ja"/>
    <m/>
    <n v="2"/>
    <n v="11"/>
    <n v="1"/>
    <n v="8"/>
    <n v="12"/>
    <n v="21"/>
    <n v="22"/>
    <n v="73"/>
    <n v="81"/>
    <n v="111"/>
    <n v="131"/>
    <n v="184"/>
    <n v="203"/>
    <n v="33"/>
    <n v="14"/>
    <m/>
    <n v="0"/>
    <n v="0"/>
    <n v="0"/>
    <n v="0"/>
    <n v="0"/>
    <n v="0"/>
    <n v="20"/>
    <n v="15"/>
    <n v="10"/>
    <n v="0"/>
    <n v="0"/>
    <n v="0"/>
    <n v="8"/>
    <n v="0"/>
    <n v="0"/>
    <n v="53"/>
    <n v="53"/>
    <n v="0"/>
    <n v="0"/>
    <n v="53"/>
    <x v="48"/>
    <n v="24"/>
  </r>
  <r>
    <s v="50 - Petra K."/>
    <x v="49"/>
    <x v="29"/>
    <x v="0"/>
    <s v="RENA - REGH"/>
    <s v="Lotto Soudal"/>
    <s v="ja"/>
    <m/>
    <n v="1"/>
    <n v="3"/>
    <n v="11"/>
    <n v="12"/>
    <n v="21"/>
    <n v="22"/>
    <n v="24"/>
    <n v="33"/>
    <n v="52"/>
    <n v="63"/>
    <n v="73"/>
    <n v="93"/>
    <n v="111"/>
    <n v="172"/>
    <n v="184"/>
    <m/>
    <n v="0"/>
    <n v="0"/>
    <n v="0"/>
    <n v="0"/>
    <n v="0"/>
    <n v="20"/>
    <n v="0"/>
    <n v="0"/>
    <n v="0"/>
    <n v="0"/>
    <n v="15"/>
    <n v="4"/>
    <n v="0"/>
    <n v="0"/>
    <n v="0"/>
    <n v="39"/>
    <n v="39"/>
    <n v="0"/>
    <n v="0"/>
    <n v="39"/>
    <x v="49"/>
    <n v="63"/>
  </r>
  <r>
    <s v="51 - Margret N."/>
    <x v="50"/>
    <x v="1"/>
    <x v="0"/>
    <s v="RENA - REGIE"/>
    <s v="Movistar Team"/>
    <s v="ja"/>
    <m/>
    <n v="12"/>
    <n v="1"/>
    <n v="2"/>
    <n v="71"/>
    <n v="101"/>
    <n v="41"/>
    <n v="84"/>
    <n v="171"/>
    <n v="172"/>
    <n v="191"/>
    <n v="201"/>
    <n v="131"/>
    <n v="21"/>
    <n v="11"/>
    <n v="31"/>
    <m/>
    <n v="0"/>
    <n v="0"/>
    <n v="0"/>
    <n v="0"/>
    <n v="0"/>
    <n v="0"/>
    <n v="0"/>
    <n v="0"/>
    <n v="0"/>
    <n v="0"/>
    <n v="0"/>
    <n v="0"/>
    <n v="0"/>
    <n v="0"/>
    <n v="0"/>
    <n v="0"/>
    <n v="0"/>
    <n v="0"/>
    <n v="0"/>
    <n v="0"/>
    <x v="50"/>
    <n v="118"/>
  </r>
  <r>
    <s v="52 - Evelien de V."/>
    <x v="51"/>
    <x v="1"/>
    <x v="0"/>
    <s v="DCMR - REGENBOOG"/>
    <s v="Jumbo Visma"/>
    <s v="ja"/>
    <m/>
    <n v="12"/>
    <n v="21"/>
    <n v="33"/>
    <n v="73"/>
    <n v="122"/>
    <n v="121"/>
    <n v="191"/>
    <n v="171"/>
    <n v="103"/>
    <n v="91"/>
    <n v="62"/>
    <n v="1"/>
    <n v="41"/>
    <n v="93"/>
    <n v="51"/>
    <m/>
    <n v="0"/>
    <n v="0"/>
    <n v="0"/>
    <n v="15"/>
    <n v="0"/>
    <n v="0"/>
    <n v="0"/>
    <n v="0"/>
    <n v="0"/>
    <n v="0"/>
    <n v="0"/>
    <n v="0"/>
    <n v="0"/>
    <n v="4"/>
    <n v="0"/>
    <n v="19"/>
    <n v="19"/>
    <n v="0"/>
    <n v="0"/>
    <n v="19"/>
    <x v="51"/>
    <n v="97"/>
  </r>
  <r>
    <s v="53 - Amber K."/>
    <x v="52"/>
    <x v="1"/>
    <x v="0"/>
    <s v="IENH - IHABO"/>
    <s v="CCC Team"/>
    <m/>
    <m/>
    <n v="81"/>
    <n v="104"/>
    <n v="142"/>
    <n v="21"/>
    <n v="12"/>
    <n v="1"/>
    <n v="33"/>
    <n v="11"/>
    <n v="61"/>
    <n v="101"/>
    <n v="184"/>
    <n v="22"/>
    <n v="73"/>
    <n v="111"/>
    <n v="54"/>
    <m/>
    <n v="20"/>
    <n v="0"/>
    <n v="0"/>
    <n v="0"/>
    <n v="0"/>
    <n v="0"/>
    <n v="0"/>
    <n v="0"/>
    <n v="0"/>
    <n v="0"/>
    <n v="0"/>
    <n v="20"/>
    <n v="15"/>
    <n v="0"/>
    <n v="0"/>
    <n v="55"/>
    <n v="55"/>
    <n v="0"/>
    <n v="0"/>
    <n v="55"/>
    <x v="52"/>
    <n v="22"/>
  </r>
  <r>
    <s v="54 - Raymonde K."/>
    <x v="53"/>
    <x v="1"/>
    <x v="0"/>
    <s v="Oud Medewerkers"/>
    <s v="Deceuninck - Quick Step"/>
    <s v="ja"/>
    <m/>
    <n v="12"/>
    <n v="11"/>
    <n v="1"/>
    <n v="21"/>
    <n v="73"/>
    <n v="51"/>
    <n v="101"/>
    <n v="111"/>
    <n v="131"/>
    <n v="171"/>
    <n v="172"/>
    <n v="181"/>
    <n v="191"/>
    <n v="151"/>
    <n v="152"/>
    <m/>
    <n v="0"/>
    <n v="0"/>
    <n v="0"/>
    <n v="0"/>
    <n v="15"/>
    <n v="0"/>
    <n v="0"/>
    <n v="0"/>
    <n v="0"/>
    <n v="0"/>
    <n v="0"/>
    <n v="0"/>
    <n v="0"/>
    <n v="0"/>
    <n v="9"/>
    <n v="24"/>
    <n v="24"/>
    <n v="0"/>
    <n v="0"/>
    <n v="24"/>
    <x v="53"/>
    <n v="91"/>
  </r>
  <r>
    <s v="55 - Marina P."/>
    <x v="54"/>
    <x v="30"/>
    <x v="0"/>
    <s v="iENH - IDATE"/>
    <s v="BORA Hansgrohe"/>
    <s v="ja"/>
    <m/>
    <n v="1"/>
    <n v="103"/>
    <n v="2"/>
    <n v="12"/>
    <n v="22"/>
    <n v="73"/>
    <n v="111"/>
    <n v="131"/>
    <n v="184"/>
    <n v="33"/>
    <n v="71"/>
    <n v="21"/>
    <n v="81"/>
    <n v="191"/>
    <n v="142"/>
    <m/>
    <n v="0"/>
    <n v="0"/>
    <n v="0"/>
    <n v="0"/>
    <n v="20"/>
    <n v="15"/>
    <n v="0"/>
    <n v="0"/>
    <n v="0"/>
    <n v="0"/>
    <n v="0"/>
    <n v="0"/>
    <n v="10"/>
    <n v="0"/>
    <n v="0"/>
    <n v="45"/>
    <n v="45"/>
    <n v="0"/>
    <n v="0"/>
    <n v="45"/>
    <x v="54"/>
    <n v="36"/>
  </r>
  <r>
    <s v="56 - Bas van 't H."/>
    <x v="55"/>
    <x v="1"/>
    <x v="0"/>
    <s v="RENA - REGH"/>
    <s v="Lotto Soudal"/>
    <s v="ja"/>
    <m/>
    <n v="11"/>
    <n v="1"/>
    <n v="12"/>
    <n v="184"/>
    <n v="21"/>
    <n v="73"/>
    <n v="22"/>
    <n v="33"/>
    <n v="81"/>
    <n v="65"/>
    <n v="8"/>
    <n v="14"/>
    <n v="51"/>
    <n v="111"/>
    <n v="2"/>
    <m/>
    <n v="0"/>
    <n v="0"/>
    <n v="0"/>
    <n v="0"/>
    <n v="0"/>
    <n v="15"/>
    <n v="20"/>
    <n v="0"/>
    <n v="10"/>
    <n v="0"/>
    <n v="0"/>
    <n v="0"/>
    <n v="0"/>
    <n v="0"/>
    <n v="0"/>
    <n v="45"/>
    <n v="45"/>
    <n v="0"/>
    <n v="0"/>
    <n v="45"/>
    <x v="55"/>
    <n v="36"/>
  </r>
  <r>
    <s v="57 - Jacques F."/>
    <x v="56"/>
    <x v="31"/>
    <x v="0"/>
    <s v="MENC - PIM"/>
    <s v="CCC Team"/>
    <s v="ja"/>
    <m/>
    <n v="1"/>
    <n v="12"/>
    <n v="11"/>
    <n v="21"/>
    <n v="22"/>
    <n v="33"/>
    <n v="41"/>
    <n v="51"/>
    <n v="61"/>
    <n v="73"/>
    <n v="81"/>
    <n v="103"/>
    <n v="104"/>
    <n v="184"/>
    <n v="141"/>
    <m/>
    <n v="0"/>
    <n v="0"/>
    <n v="0"/>
    <n v="0"/>
    <n v="20"/>
    <n v="0"/>
    <n v="0"/>
    <n v="0"/>
    <n v="0"/>
    <n v="15"/>
    <n v="10"/>
    <n v="0"/>
    <n v="0"/>
    <n v="0"/>
    <n v="0"/>
    <n v="45"/>
    <n v="45"/>
    <n v="0"/>
    <n v="0"/>
    <n v="45"/>
    <x v="56"/>
    <n v="36"/>
  </r>
  <r>
    <s v="58 - Ivonne L."/>
    <x v="57"/>
    <x v="32"/>
    <x v="0"/>
    <s v="RENA - REGIE"/>
    <s v="Mitchelton - Scott"/>
    <s v="ja"/>
    <m/>
    <n v="14"/>
    <n v="12"/>
    <n v="11"/>
    <n v="1"/>
    <n v="2"/>
    <n v="183"/>
    <n v="21"/>
    <n v="111"/>
    <n v="93"/>
    <n v="81"/>
    <n v="152"/>
    <n v="73"/>
    <n v="22"/>
    <n v="33"/>
    <n v="164"/>
    <m/>
    <n v="0"/>
    <n v="0"/>
    <n v="0"/>
    <n v="0"/>
    <n v="0"/>
    <n v="35"/>
    <n v="0"/>
    <n v="0"/>
    <n v="4"/>
    <n v="10"/>
    <n v="9"/>
    <n v="15"/>
    <n v="20"/>
    <n v="0"/>
    <n v="25"/>
    <n v="118"/>
    <n v="118"/>
    <n v="0"/>
    <n v="0"/>
    <n v="118"/>
    <x v="57"/>
    <n v="2"/>
  </r>
  <r>
    <s v="59 - Carola L."/>
    <x v="58"/>
    <x v="33"/>
    <x v="8"/>
    <s v="RENA - REGIE"/>
    <s v="Team Ineos Grenadiers"/>
    <s v="ja"/>
    <m/>
    <n v="11"/>
    <n v="12"/>
    <n v="74"/>
    <n v="103"/>
    <n v="192"/>
    <n v="21"/>
    <n v="1"/>
    <n v="71"/>
    <n v="33"/>
    <n v="53"/>
    <n v="112"/>
    <n v="65"/>
    <n v="181"/>
    <n v="35"/>
    <n v="171"/>
    <m/>
    <n v="0"/>
    <n v="0"/>
    <n v="0"/>
    <n v="0"/>
    <n v="0"/>
    <n v="0"/>
    <n v="0"/>
    <n v="0"/>
    <n v="0"/>
    <n v="0"/>
    <n v="0"/>
    <n v="0"/>
    <n v="0"/>
    <n v="0"/>
    <n v="0"/>
    <n v="0"/>
    <n v="0"/>
    <n v="0"/>
    <n v="0"/>
    <n v="0"/>
    <x v="58"/>
    <n v="118"/>
  </r>
  <r>
    <s v="60 - Jan L."/>
    <x v="59"/>
    <x v="34"/>
    <x v="0"/>
    <s v="RENA - REGIE"/>
    <s v="CCC Team"/>
    <s v="ja"/>
    <m/>
    <n v="11"/>
    <n v="12"/>
    <n v="14"/>
    <n v="1"/>
    <n v="2"/>
    <n v="8"/>
    <n v="21"/>
    <n v="22"/>
    <n v="33"/>
    <n v="41"/>
    <n v="111"/>
    <n v="131"/>
    <n v="184"/>
    <n v="191"/>
    <n v="62"/>
    <m/>
    <n v="0"/>
    <n v="0"/>
    <n v="0"/>
    <n v="0"/>
    <n v="0"/>
    <n v="0"/>
    <n v="0"/>
    <n v="20"/>
    <n v="0"/>
    <n v="0"/>
    <n v="0"/>
    <n v="0"/>
    <n v="0"/>
    <n v="0"/>
    <n v="0"/>
    <n v="20"/>
    <n v="20"/>
    <n v="0"/>
    <n v="0"/>
    <n v="20"/>
    <x v="59"/>
    <n v="94"/>
  </r>
  <r>
    <s v="61 - Marcel S."/>
    <x v="60"/>
    <x v="35"/>
    <x v="0"/>
    <s v="DCMR - REGENBOOG"/>
    <s v="Cofidis"/>
    <s v="ja"/>
    <m/>
    <n v="11"/>
    <n v="1"/>
    <n v="2"/>
    <n v="12"/>
    <n v="21"/>
    <n v="22"/>
    <n v="31"/>
    <n v="41"/>
    <n v="51"/>
    <n v="73"/>
    <n v="81"/>
    <n v="111"/>
    <n v="171"/>
    <n v="184"/>
    <n v="191"/>
    <m/>
    <n v="0"/>
    <n v="0"/>
    <n v="0"/>
    <n v="0"/>
    <n v="0"/>
    <n v="20"/>
    <n v="0"/>
    <n v="0"/>
    <n v="0"/>
    <n v="15"/>
    <n v="10"/>
    <n v="0"/>
    <n v="0"/>
    <n v="0"/>
    <n v="0"/>
    <n v="45"/>
    <n v="45"/>
    <n v="0"/>
    <n v="0"/>
    <n v="45"/>
    <x v="60"/>
    <n v="36"/>
  </r>
  <r>
    <s v="62 - Elly V."/>
    <x v="61"/>
    <x v="1"/>
    <x v="0"/>
    <s v="MENC - PIM"/>
    <s v="Mitchelton - Scott"/>
    <s v="ja"/>
    <m/>
    <n v="181"/>
    <n v="53"/>
    <n v="1"/>
    <n v="12"/>
    <n v="65"/>
    <n v="23"/>
    <n v="142"/>
    <n v="74"/>
    <n v="137"/>
    <n v="92"/>
    <n v="21"/>
    <n v="117"/>
    <n v="132"/>
    <n v="5"/>
    <n v="103"/>
    <m/>
    <n v="0"/>
    <n v="0"/>
    <n v="0"/>
    <n v="0"/>
    <n v="0"/>
    <n v="0"/>
    <n v="0"/>
    <n v="0"/>
    <n v="2"/>
    <n v="0"/>
    <n v="0"/>
    <n v="0"/>
    <n v="0"/>
    <n v="0"/>
    <n v="0"/>
    <n v="2"/>
    <n v="2"/>
    <n v="0"/>
    <n v="0"/>
    <n v="2"/>
    <x v="61"/>
    <n v="117"/>
  </r>
  <r>
    <s v="63 - Kevin S."/>
    <x v="62"/>
    <x v="36"/>
    <x v="0"/>
    <s v="RENA - REGIN"/>
    <s v="Deceuninck - Quick Step"/>
    <m/>
    <m/>
    <n v="11"/>
    <n v="22"/>
    <n v="33"/>
    <n v="111"/>
    <n v="71"/>
    <n v="12"/>
    <n v="184"/>
    <n v="191"/>
    <n v="73"/>
    <n v="21"/>
    <n v="65"/>
    <n v="1"/>
    <n v="152"/>
    <n v="14"/>
    <n v="174"/>
    <m/>
    <n v="0"/>
    <n v="20"/>
    <n v="0"/>
    <n v="0"/>
    <n v="0"/>
    <n v="0"/>
    <n v="0"/>
    <n v="0"/>
    <n v="15"/>
    <n v="0"/>
    <n v="0"/>
    <n v="0"/>
    <n v="9"/>
    <n v="0"/>
    <n v="6"/>
    <n v="50"/>
    <n v="50"/>
    <n v="0"/>
    <n v="0"/>
    <n v="50"/>
    <x v="62"/>
    <n v="27"/>
  </r>
  <r>
    <s v="64 - Emiel V."/>
    <x v="63"/>
    <x v="37"/>
    <x v="0"/>
    <s v="IENH - HENR"/>
    <s v="Movistar Team"/>
    <s v="ja"/>
    <m/>
    <n v="11"/>
    <n v="3"/>
    <n v="1"/>
    <n v="21"/>
    <n v="12"/>
    <n v="111"/>
    <n v="181"/>
    <n v="184"/>
    <n v="192"/>
    <n v="191"/>
    <n v="73"/>
    <n v="14"/>
    <n v="22"/>
    <n v="65"/>
    <n v="2"/>
    <m/>
    <n v="0"/>
    <n v="0"/>
    <n v="0"/>
    <n v="0"/>
    <n v="0"/>
    <n v="0"/>
    <n v="0"/>
    <n v="0"/>
    <n v="0"/>
    <n v="0"/>
    <n v="15"/>
    <n v="0"/>
    <n v="20"/>
    <n v="0"/>
    <n v="0"/>
    <n v="35"/>
    <n v="35"/>
    <n v="0"/>
    <n v="0"/>
    <n v="35"/>
    <x v="63"/>
    <n v="64"/>
  </r>
  <r>
    <s v="65 - Maurice van der K."/>
    <x v="64"/>
    <x v="38"/>
    <x v="0"/>
    <s v="Oud Medewerkers"/>
    <s v="AG2R La Mondiale"/>
    <s v="ja"/>
    <m/>
    <n v="1"/>
    <n v="12"/>
    <n v="11"/>
    <n v="62"/>
    <n v="14"/>
    <n v="21"/>
    <n v="31"/>
    <n v="3"/>
    <n v="4"/>
    <n v="203"/>
    <n v="171"/>
    <n v="173"/>
    <n v="33"/>
    <n v="74"/>
    <n v="73"/>
    <m/>
    <n v="0"/>
    <n v="0"/>
    <n v="0"/>
    <n v="0"/>
    <n v="0"/>
    <n v="0"/>
    <n v="0"/>
    <n v="0"/>
    <n v="0"/>
    <n v="8"/>
    <n v="0"/>
    <n v="30"/>
    <n v="0"/>
    <n v="0"/>
    <n v="15"/>
    <n v="53"/>
    <n v="53"/>
    <n v="0"/>
    <n v="0"/>
    <n v="53"/>
    <x v="64"/>
    <n v="24"/>
  </r>
  <r>
    <s v="66 - Sandra van D."/>
    <x v="65"/>
    <x v="1"/>
    <x v="0"/>
    <s v="iENH - IDATE"/>
    <s v="Deceuninck - Quick Step"/>
    <s v="ja"/>
    <m/>
    <n v="11"/>
    <n v="1"/>
    <n v="12"/>
    <n v="14"/>
    <n v="21"/>
    <n v="61"/>
    <n v="72"/>
    <n v="73"/>
    <n v="101"/>
    <n v="131"/>
    <n v="171"/>
    <n v="172"/>
    <n v="191"/>
    <n v="8"/>
    <n v="2"/>
    <m/>
    <n v="0"/>
    <n v="0"/>
    <n v="0"/>
    <n v="0"/>
    <n v="0"/>
    <n v="0"/>
    <n v="0"/>
    <n v="15"/>
    <n v="0"/>
    <n v="0"/>
    <n v="0"/>
    <n v="0"/>
    <n v="0"/>
    <n v="0"/>
    <n v="0"/>
    <n v="15"/>
    <n v="15"/>
    <n v="0"/>
    <n v="0"/>
    <n v="15"/>
    <x v="65"/>
    <n v="100"/>
  </r>
  <r>
    <s v="67 - Cor V."/>
    <x v="66"/>
    <x v="39"/>
    <x v="0"/>
    <s v="DCMR - REGENBOOG"/>
    <s v="BORA Hansgrohe"/>
    <s v="ja"/>
    <m/>
    <n v="11"/>
    <n v="1"/>
    <n v="184"/>
    <n v="12"/>
    <n v="61"/>
    <n v="41"/>
    <n v="8"/>
    <n v="111"/>
    <n v="192"/>
    <n v="62"/>
    <n v="22"/>
    <n v="33"/>
    <n v="81"/>
    <n v="213"/>
    <n v="142"/>
    <m/>
    <n v="0"/>
    <n v="0"/>
    <n v="0"/>
    <n v="0"/>
    <n v="0"/>
    <n v="0"/>
    <n v="0"/>
    <n v="0"/>
    <n v="0"/>
    <n v="0"/>
    <n v="20"/>
    <n v="0"/>
    <n v="10"/>
    <n v="0"/>
    <n v="0"/>
    <n v="30"/>
    <n v="30"/>
    <n v="0"/>
    <n v="0"/>
    <n v="30"/>
    <x v="66"/>
    <n v="77"/>
  </r>
  <r>
    <s v="68 - René van der S."/>
    <x v="67"/>
    <x v="40"/>
    <x v="0"/>
    <s v="Oud Medewerkers"/>
    <s v="AG2R La Mondiale"/>
    <s v="ja"/>
    <m/>
    <n v="11"/>
    <n v="1"/>
    <n v="12"/>
    <n v="8"/>
    <n v="14"/>
    <n v="21"/>
    <n v="73"/>
    <n v="111"/>
    <n v="84"/>
    <n v="22"/>
    <n v="33"/>
    <n v="65"/>
    <n v="184"/>
    <n v="142"/>
    <n v="31"/>
    <m/>
    <n v="0"/>
    <n v="0"/>
    <n v="0"/>
    <n v="0"/>
    <n v="0"/>
    <n v="0"/>
    <n v="15"/>
    <n v="0"/>
    <n v="0"/>
    <n v="20"/>
    <n v="0"/>
    <n v="0"/>
    <n v="0"/>
    <n v="0"/>
    <n v="0"/>
    <n v="35"/>
    <n v="35"/>
    <n v="0"/>
    <n v="0"/>
    <n v="35"/>
    <x v="67"/>
    <n v="64"/>
  </r>
  <r>
    <s v="69 - Toine S."/>
    <x v="68"/>
    <x v="41"/>
    <x v="9"/>
    <s v="MENC - FJZ"/>
    <s v="Deceuninck - Quick Step"/>
    <s v="ja"/>
    <m/>
    <n v="12"/>
    <n v="191"/>
    <n v="73"/>
    <n v="131"/>
    <n v="171"/>
    <n v="164"/>
    <n v="1"/>
    <n v="3"/>
    <n v="31"/>
    <n v="62"/>
    <n v="72"/>
    <n v="111"/>
    <n v="121"/>
    <n v="185"/>
    <n v="223"/>
    <m/>
    <n v="0"/>
    <n v="0"/>
    <n v="15"/>
    <n v="0"/>
    <n v="0"/>
    <n v="25"/>
    <n v="0"/>
    <n v="0"/>
    <n v="0"/>
    <n v="0"/>
    <n v="0"/>
    <n v="0"/>
    <n v="0"/>
    <n v="0"/>
    <n v="0"/>
    <n v="40"/>
    <n v="40"/>
    <n v="0"/>
    <n v="0"/>
    <n v="40"/>
    <x v="68"/>
    <n v="61"/>
  </r>
  <r>
    <s v="70 - Thea S."/>
    <x v="69"/>
    <x v="1"/>
    <x v="0"/>
    <s v="MENC - FJZ"/>
    <s v="Cofidis"/>
    <s v="ja"/>
    <m/>
    <n v="12"/>
    <n v="11"/>
    <n v="14"/>
    <n v="1"/>
    <n v="2"/>
    <n v="4"/>
    <n v="171"/>
    <n v="172"/>
    <n v="173"/>
    <n v="31"/>
    <n v="34"/>
    <n v="33"/>
    <n v="101"/>
    <n v="21"/>
    <n v="22"/>
    <m/>
    <n v="0"/>
    <n v="0"/>
    <n v="0"/>
    <n v="0"/>
    <n v="0"/>
    <n v="0"/>
    <n v="0"/>
    <n v="0"/>
    <n v="30"/>
    <n v="0"/>
    <n v="0"/>
    <n v="0"/>
    <n v="0"/>
    <n v="0"/>
    <n v="20"/>
    <n v="50"/>
    <n v="50"/>
    <n v="0"/>
    <n v="0"/>
    <n v="50"/>
    <x v="69"/>
    <n v="27"/>
  </r>
  <r>
    <s v="71 - Gerrit T."/>
    <x v="70"/>
    <x v="42"/>
    <x v="10"/>
    <s v="IENH - HENR"/>
    <s v="Team Ineos Grenadiers"/>
    <s v="ja"/>
    <m/>
    <n v="21"/>
    <n v="1"/>
    <n v="11"/>
    <n v="12"/>
    <n v="18"/>
    <n v="33"/>
    <n v="61"/>
    <n v="62"/>
    <n v="73"/>
    <n v="81"/>
    <n v="91"/>
    <n v="111"/>
    <n v="142"/>
    <n v="181"/>
    <n v="185"/>
    <m/>
    <n v="0"/>
    <n v="0"/>
    <n v="0"/>
    <n v="0"/>
    <n v="0"/>
    <n v="0"/>
    <n v="0"/>
    <n v="0"/>
    <n v="15"/>
    <n v="10"/>
    <n v="0"/>
    <n v="0"/>
    <n v="0"/>
    <n v="0"/>
    <n v="0"/>
    <n v="25"/>
    <n v="25"/>
    <n v="0"/>
    <n v="0"/>
    <n v="25"/>
    <x v="70"/>
    <n v="86"/>
  </r>
  <r>
    <s v="72 - René Kl."/>
    <x v="71"/>
    <x v="1"/>
    <x v="0"/>
    <s v="IENH - HENR"/>
    <s v="NTT Pro Cycling"/>
    <s v="ja"/>
    <m/>
    <n v="11"/>
    <n v="1"/>
    <n v="2"/>
    <n v="21"/>
    <n v="22"/>
    <n v="33"/>
    <n v="51"/>
    <n v="61"/>
    <n v="65"/>
    <n v="81"/>
    <n v="111"/>
    <n v="142"/>
    <n v="181"/>
    <n v="184"/>
    <n v="185"/>
    <m/>
    <n v="0"/>
    <n v="0"/>
    <n v="0"/>
    <n v="0"/>
    <n v="20"/>
    <n v="0"/>
    <n v="0"/>
    <n v="0"/>
    <n v="0"/>
    <n v="10"/>
    <n v="0"/>
    <n v="0"/>
    <n v="0"/>
    <n v="0"/>
    <n v="0"/>
    <n v="30"/>
    <n v="30"/>
    <n v="0"/>
    <n v="0"/>
    <n v="30"/>
    <x v="71"/>
    <n v="77"/>
  </r>
  <r>
    <s v="73 - Jochem L."/>
    <x v="72"/>
    <x v="1"/>
    <x v="0"/>
    <s v="IENH - IREBA"/>
    <s v="NTT Pro Cycling"/>
    <s v="ja"/>
    <m/>
    <n v="12"/>
    <n v="11"/>
    <n v="31"/>
    <n v="21"/>
    <n v="22"/>
    <n v="8"/>
    <n v="184"/>
    <n v="73"/>
    <n v="33"/>
    <n v="1"/>
    <n v="111"/>
    <n v="152"/>
    <n v="103"/>
    <n v="65"/>
    <n v="74"/>
    <m/>
    <n v="0"/>
    <n v="0"/>
    <n v="0"/>
    <n v="0"/>
    <n v="20"/>
    <n v="0"/>
    <n v="0"/>
    <n v="15"/>
    <n v="0"/>
    <n v="0"/>
    <n v="0"/>
    <n v="9"/>
    <n v="0"/>
    <n v="0"/>
    <n v="0"/>
    <n v="44"/>
    <n v="44"/>
    <n v="0"/>
    <n v="0"/>
    <n v="44"/>
    <x v="72"/>
    <n v="56"/>
  </r>
  <r>
    <s v="74 - Marcia W."/>
    <x v="73"/>
    <x v="43"/>
    <x v="0"/>
    <s v="AENO - AREC"/>
    <s v="BORA Hansgrohe"/>
    <m/>
    <m/>
    <n v="11"/>
    <n v="1"/>
    <n v="2"/>
    <n v="8"/>
    <n v="12"/>
    <n v="22"/>
    <n v="41"/>
    <n v="51"/>
    <n v="61"/>
    <n v="65"/>
    <n v="73"/>
    <n v="103"/>
    <n v="183"/>
    <n v="184"/>
    <n v="191"/>
    <m/>
    <n v="0"/>
    <n v="0"/>
    <n v="0"/>
    <n v="0"/>
    <n v="0"/>
    <n v="20"/>
    <n v="0"/>
    <n v="0"/>
    <n v="0"/>
    <n v="0"/>
    <n v="15"/>
    <n v="0"/>
    <n v="35"/>
    <n v="0"/>
    <n v="0"/>
    <n v="70"/>
    <n v="70"/>
    <n v="0"/>
    <n v="0"/>
    <n v="70"/>
    <x v="73"/>
    <n v="11"/>
  </r>
  <r>
    <s v="75 - Daphne de V."/>
    <x v="74"/>
    <x v="44"/>
    <x v="0"/>
    <s v="Oud Medewerkers"/>
    <s v="Mitchelton - Scott"/>
    <s v="ja"/>
    <m/>
    <n v="2"/>
    <n v="11"/>
    <n v="12"/>
    <n v="15"/>
    <n v="21"/>
    <n v="61"/>
    <n v="62"/>
    <n v="101"/>
    <n v="111"/>
    <n v="142"/>
    <n v="171"/>
    <n v="192"/>
    <n v="191"/>
    <n v="132"/>
    <n v="14"/>
    <m/>
    <n v="0"/>
    <n v="0"/>
    <n v="0"/>
    <n v="0"/>
    <n v="0"/>
    <n v="0"/>
    <n v="0"/>
    <n v="0"/>
    <n v="0"/>
    <n v="0"/>
    <n v="0"/>
    <n v="0"/>
    <n v="0"/>
    <n v="0"/>
    <n v="0"/>
    <n v="0"/>
    <n v="0"/>
    <n v="0"/>
    <n v="0"/>
    <n v="0"/>
    <x v="74"/>
    <n v="118"/>
  </r>
  <r>
    <s v="76 - Rita V."/>
    <x v="75"/>
    <x v="1"/>
    <x v="0"/>
    <s v="MENC - FJZ"/>
    <s v="Jumbo Visma"/>
    <s v="ja"/>
    <m/>
    <n v="1"/>
    <n v="8"/>
    <n v="11"/>
    <n v="12"/>
    <n v="18"/>
    <n v="21"/>
    <n v="22"/>
    <n v="33"/>
    <n v="61"/>
    <n v="73"/>
    <n v="104"/>
    <n v="164"/>
    <n v="171"/>
    <n v="184"/>
    <n v="191"/>
    <m/>
    <n v="0"/>
    <n v="0"/>
    <n v="0"/>
    <n v="0"/>
    <n v="0"/>
    <n v="0"/>
    <n v="20"/>
    <n v="0"/>
    <n v="0"/>
    <n v="15"/>
    <n v="0"/>
    <n v="25"/>
    <n v="0"/>
    <n v="0"/>
    <n v="0"/>
    <n v="60"/>
    <n v="60"/>
    <n v="0"/>
    <n v="0"/>
    <n v="60"/>
    <x v="75"/>
    <n v="17"/>
  </r>
  <r>
    <s v="77 - Patricia U."/>
    <x v="76"/>
    <x v="45"/>
    <x v="0"/>
    <s v="IENH - HENR"/>
    <s v="CCC Team"/>
    <s v="ja"/>
    <m/>
    <n v="107"/>
    <n v="117"/>
    <n v="111"/>
    <n v="233"/>
    <n v="224"/>
    <n v="206"/>
    <n v="199"/>
    <n v="189"/>
    <n v="171"/>
    <n v="155"/>
    <n v="146"/>
    <n v="158"/>
    <n v="113"/>
    <n v="93"/>
    <n v="18"/>
    <m/>
    <n v="0"/>
    <n v="0"/>
    <n v="0"/>
    <n v="0"/>
    <n v="0"/>
    <n v="0"/>
    <n v="0"/>
    <n v="0"/>
    <n v="0"/>
    <n v="0"/>
    <n v="0"/>
    <n v="0"/>
    <n v="0"/>
    <n v="4"/>
    <n v="0"/>
    <n v="4"/>
    <n v="4"/>
    <n v="0"/>
    <n v="0"/>
    <n v="4"/>
    <x v="76"/>
    <n v="115"/>
  </r>
  <r>
    <s v="78 - Bonny van S."/>
    <x v="77"/>
    <x v="46"/>
    <x v="0"/>
    <s v="IENH - IHABO"/>
    <s v="Groupama FDJ"/>
    <m/>
    <m/>
    <n v="11"/>
    <n v="184"/>
    <n v="21"/>
    <n v="41"/>
    <n v="103"/>
    <n v="1"/>
    <n v="84"/>
    <n v="15"/>
    <n v="14"/>
    <n v="81"/>
    <n v="22"/>
    <n v="35"/>
    <n v="73"/>
    <n v="33"/>
    <n v="72"/>
    <m/>
    <n v="0"/>
    <n v="0"/>
    <n v="0"/>
    <n v="0"/>
    <n v="0"/>
    <n v="0"/>
    <n v="0"/>
    <n v="0"/>
    <n v="0"/>
    <n v="10"/>
    <n v="20"/>
    <n v="0"/>
    <n v="15"/>
    <n v="0"/>
    <n v="0"/>
    <n v="45"/>
    <n v="45"/>
    <n v="0"/>
    <n v="0"/>
    <n v="45"/>
    <x v="77"/>
    <n v="36"/>
  </r>
  <r>
    <s v="79 - Jean-Marc K."/>
    <x v="78"/>
    <x v="47"/>
    <x v="0"/>
    <s v="Oud Medewerkers"/>
    <s v="NTT Pro Cycling"/>
    <s v="ja"/>
    <m/>
    <n v="184"/>
    <n v="11"/>
    <n v="21"/>
    <n v="104"/>
    <n v="103"/>
    <n v="111"/>
    <n v="71"/>
    <n v="182"/>
    <n v="14"/>
    <n v="81"/>
    <n v="22"/>
    <n v="8"/>
    <n v="73"/>
    <n v="33"/>
    <n v="12"/>
    <m/>
    <n v="0"/>
    <n v="0"/>
    <n v="0"/>
    <n v="0"/>
    <n v="0"/>
    <n v="0"/>
    <n v="0"/>
    <n v="0"/>
    <n v="0"/>
    <n v="10"/>
    <n v="20"/>
    <n v="0"/>
    <n v="15"/>
    <n v="0"/>
    <n v="0"/>
    <n v="45"/>
    <n v="45"/>
    <n v="0"/>
    <n v="0"/>
    <n v="45"/>
    <x v="78"/>
    <n v="36"/>
  </r>
  <r>
    <s v="80 - Carolien van R."/>
    <x v="79"/>
    <x v="48"/>
    <x v="0"/>
    <s v="RENA - REGH"/>
    <s v="Movistar Team"/>
    <m/>
    <m/>
    <n v="1"/>
    <n v="3"/>
    <n v="8"/>
    <n v="11"/>
    <n v="12"/>
    <n v="21"/>
    <n v="31"/>
    <n v="33"/>
    <n v="41"/>
    <n v="71"/>
    <n v="51"/>
    <n v="81"/>
    <n v="131"/>
    <n v="14"/>
    <n v="184"/>
    <m/>
    <n v="0"/>
    <n v="0"/>
    <n v="0"/>
    <n v="0"/>
    <n v="0"/>
    <n v="0"/>
    <n v="0"/>
    <n v="0"/>
    <n v="0"/>
    <n v="0"/>
    <n v="0"/>
    <n v="10"/>
    <n v="0"/>
    <n v="0"/>
    <n v="0"/>
    <n v="10"/>
    <n v="10"/>
    <n v="0"/>
    <n v="0"/>
    <n v="10"/>
    <x v="79"/>
    <n v="113"/>
  </r>
  <r>
    <s v="81 - Leonie K."/>
    <x v="80"/>
    <x v="49"/>
    <x v="0"/>
    <s v="IENH - HENR"/>
    <s v="Astana"/>
    <m/>
    <m/>
    <n v="11"/>
    <n v="12"/>
    <n v="14"/>
    <n v="1"/>
    <n v="2"/>
    <n v="21"/>
    <n v="93"/>
    <n v="152"/>
    <n v="56"/>
    <n v="62"/>
    <n v="33"/>
    <n v="34"/>
    <n v="73"/>
    <n v="71"/>
    <n v="111"/>
    <m/>
    <n v="0"/>
    <n v="0"/>
    <n v="0"/>
    <n v="0"/>
    <n v="0"/>
    <n v="0"/>
    <n v="4"/>
    <n v="9"/>
    <n v="0"/>
    <n v="0"/>
    <n v="0"/>
    <n v="0"/>
    <n v="15"/>
    <n v="0"/>
    <n v="0"/>
    <n v="28"/>
    <n v="28"/>
    <n v="0"/>
    <n v="0"/>
    <n v="28"/>
    <x v="80"/>
    <n v="85"/>
  </r>
  <r>
    <s v="82 - Maarten de H."/>
    <x v="81"/>
    <x v="1"/>
    <x v="0"/>
    <s v="DCMR - REGENBOOG"/>
    <s v="AG2R La Mondiale"/>
    <m/>
    <m/>
    <n v="4"/>
    <n v="11"/>
    <n v="12"/>
    <n v="16"/>
    <n v="62"/>
    <n v="171"/>
    <n v="166"/>
    <n v="164"/>
    <n v="1"/>
    <n v="14"/>
    <n v="15"/>
    <n v="17"/>
    <n v="35"/>
    <n v="31"/>
    <n v="41"/>
    <m/>
    <n v="0"/>
    <n v="0"/>
    <n v="0"/>
    <n v="0"/>
    <n v="0"/>
    <n v="0"/>
    <n v="0"/>
    <n v="25"/>
    <n v="0"/>
    <n v="0"/>
    <n v="0"/>
    <n v="0"/>
    <n v="0"/>
    <n v="0"/>
    <n v="0"/>
    <n v="25"/>
    <n v="25"/>
    <n v="0"/>
    <n v="0"/>
    <n v="25"/>
    <x v="81"/>
    <n v="86"/>
  </r>
  <r>
    <s v="83 - Marga D."/>
    <x v="82"/>
    <x v="1"/>
    <x v="0"/>
    <s v="MENC - PIM"/>
    <s v="Astana"/>
    <m/>
    <m/>
    <n v="1"/>
    <n v="12"/>
    <n v="21"/>
    <n v="31"/>
    <n v="171"/>
    <n v="71"/>
    <n v="81"/>
    <n v="62"/>
    <n v="22"/>
    <n v="131"/>
    <n v="16"/>
    <n v="13"/>
    <n v="51"/>
    <n v="4"/>
    <n v="122"/>
    <m/>
    <n v="0"/>
    <n v="0"/>
    <n v="0"/>
    <n v="0"/>
    <n v="0"/>
    <n v="0"/>
    <n v="10"/>
    <n v="0"/>
    <n v="20"/>
    <n v="0"/>
    <n v="0"/>
    <n v="0"/>
    <n v="0"/>
    <n v="0"/>
    <n v="0"/>
    <n v="30"/>
    <n v="30"/>
    <n v="0"/>
    <n v="0"/>
    <n v="30"/>
    <x v="82"/>
    <n v="77"/>
  </r>
  <r>
    <s v="84 - Jan B."/>
    <x v="83"/>
    <x v="50"/>
    <x v="0"/>
    <s v="RENA - REGH"/>
    <s v="NTT Pro Cycling"/>
    <m/>
    <m/>
    <n v="1"/>
    <n v="11"/>
    <n v="21"/>
    <n v="28"/>
    <n v="31"/>
    <n v="41"/>
    <n v="84"/>
    <n v="92"/>
    <n v="101"/>
    <n v="111"/>
    <n v="172"/>
    <n v="173"/>
    <n v="181"/>
    <n v="191"/>
    <n v="192"/>
    <m/>
    <n v="0"/>
    <n v="0"/>
    <n v="0"/>
    <n v="0"/>
    <n v="0"/>
    <n v="0"/>
    <n v="0"/>
    <n v="0"/>
    <n v="0"/>
    <n v="0"/>
    <n v="0"/>
    <n v="30"/>
    <n v="0"/>
    <n v="0"/>
    <n v="0"/>
    <n v="30"/>
    <n v="30"/>
    <n v="0"/>
    <n v="0"/>
    <n v="30"/>
    <x v="83"/>
    <n v="77"/>
  </r>
  <r>
    <s v="85 - Frank F."/>
    <x v="84"/>
    <x v="1"/>
    <x v="0"/>
    <s v="IENH - IREBA"/>
    <s v="Lotto Soudal"/>
    <m/>
    <m/>
    <n v="12"/>
    <n v="1"/>
    <n v="171"/>
    <n v="4"/>
    <n v="11"/>
    <n v="111"/>
    <n v="191"/>
    <n v="71"/>
    <n v="61"/>
    <n v="51"/>
    <n v="131"/>
    <n v="22"/>
    <n v="33"/>
    <n v="43"/>
    <n v="73"/>
    <m/>
    <n v="0"/>
    <n v="0"/>
    <n v="0"/>
    <n v="0"/>
    <n v="0"/>
    <n v="0"/>
    <n v="0"/>
    <n v="0"/>
    <n v="0"/>
    <n v="0"/>
    <n v="0"/>
    <n v="20"/>
    <n v="0"/>
    <n v="5"/>
    <n v="15"/>
    <n v="40"/>
    <n v="40"/>
    <n v="0"/>
    <n v="0"/>
    <n v="40"/>
    <x v="84"/>
    <n v="61"/>
  </r>
  <r>
    <s v="86 - Yvette S."/>
    <x v="85"/>
    <x v="51"/>
    <x v="0"/>
    <s v="MENC - FJZ"/>
    <s v="Jumbo Visma"/>
    <m/>
    <m/>
    <n v="11"/>
    <n v="73"/>
    <n v="1"/>
    <n v="111"/>
    <n v="12"/>
    <n v="184"/>
    <n v="191"/>
    <n v="71"/>
    <n v="61"/>
    <n v="41"/>
    <n v="51"/>
    <n v="31"/>
    <n v="33"/>
    <n v="22"/>
    <n v="21"/>
    <m/>
    <n v="0"/>
    <n v="15"/>
    <n v="0"/>
    <n v="0"/>
    <n v="0"/>
    <n v="0"/>
    <n v="0"/>
    <n v="0"/>
    <n v="0"/>
    <n v="0"/>
    <n v="0"/>
    <n v="0"/>
    <n v="0"/>
    <n v="20"/>
    <n v="0"/>
    <n v="35"/>
    <n v="35"/>
    <n v="0"/>
    <n v="0"/>
    <n v="35"/>
    <x v="85"/>
    <n v="64"/>
  </r>
  <r>
    <s v="87 - Maarten H."/>
    <x v="86"/>
    <x v="1"/>
    <x v="0"/>
    <s v="DCMR - REGENBOOG"/>
    <s v="Astana"/>
    <m/>
    <m/>
    <n v="11"/>
    <n v="2"/>
    <n v="1"/>
    <n v="12"/>
    <n v="21"/>
    <n v="41"/>
    <n v="51"/>
    <n v="61"/>
    <n v="73"/>
    <n v="101"/>
    <n v="103"/>
    <n v="111"/>
    <n v="141"/>
    <n v="184"/>
    <n v="191"/>
    <m/>
    <n v="0"/>
    <n v="0"/>
    <n v="0"/>
    <n v="0"/>
    <n v="0"/>
    <n v="0"/>
    <n v="0"/>
    <n v="0"/>
    <n v="15"/>
    <n v="0"/>
    <n v="0"/>
    <n v="0"/>
    <n v="0"/>
    <n v="0"/>
    <n v="0"/>
    <n v="15"/>
    <n v="15"/>
    <n v="0"/>
    <n v="0"/>
    <n v="15"/>
    <x v="86"/>
    <n v="100"/>
  </r>
  <r>
    <s v="88 - Marcel B. "/>
    <x v="87"/>
    <x v="1"/>
    <x v="0"/>
    <s v="IENH - IREBA"/>
    <s v="CCC Team"/>
    <m/>
    <m/>
    <n v="1"/>
    <n v="2"/>
    <n v="11"/>
    <n v="12"/>
    <n v="21"/>
    <n v="22"/>
    <n v="33"/>
    <n v="51"/>
    <n v="65"/>
    <n v="73"/>
    <n v="81"/>
    <n v="103"/>
    <n v="111"/>
    <n v="152"/>
    <n v="184"/>
    <m/>
    <n v="0"/>
    <n v="0"/>
    <n v="0"/>
    <n v="0"/>
    <n v="0"/>
    <n v="20"/>
    <n v="0"/>
    <n v="0"/>
    <n v="0"/>
    <n v="15"/>
    <n v="10"/>
    <n v="0"/>
    <n v="0"/>
    <n v="9"/>
    <n v="0"/>
    <n v="54"/>
    <n v="54"/>
    <n v="0"/>
    <n v="0"/>
    <n v="54"/>
    <x v="87"/>
    <n v="23"/>
  </r>
  <r>
    <s v="89 - Rien H. "/>
    <x v="88"/>
    <x v="52"/>
    <x v="0"/>
    <s v="IENH - IREBA"/>
    <s v="Movistar Team"/>
    <m/>
    <m/>
    <n v="1"/>
    <n v="184"/>
    <n v="73"/>
    <n v="22"/>
    <n v="14"/>
    <n v="11"/>
    <n v="12"/>
    <n v="111"/>
    <n v="191"/>
    <n v="71"/>
    <n v="21"/>
    <n v="41"/>
    <n v="192"/>
    <n v="8"/>
    <n v="203"/>
    <m/>
    <n v="0"/>
    <n v="0"/>
    <n v="15"/>
    <n v="20"/>
    <n v="0"/>
    <n v="0"/>
    <n v="0"/>
    <n v="0"/>
    <n v="0"/>
    <n v="0"/>
    <n v="0"/>
    <n v="0"/>
    <n v="0"/>
    <n v="0"/>
    <n v="8"/>
    <n v="43"/>
    <n v="43"/>
    <n v="0"/>
    <n v="0"/>
    <n v="43"/>
    <x v="88"/>
    <n v="60"/>
  </r>
  <r>
    <s v="90 - Cindy S."/>
    <x v="89"/>
    <x v="53"/>
    <x v="0"/>
    <s v="IENH - IREBA"/>
    <s v="BORA Hansgrohe"/>
    <m/>
    <m/>
    <n v="103"/>
    <n v="84"/>
    <n v="72"/>
    <n v="12"/>
    <n v="61"/>
    <n v="1"/>
    <n v="34"/>
    <n v="101"/>
    <n v="151"/>
    <n v="141"/>
    <n v="3"/>
    <n v="4"/>
    <n v="18"/>
    <n v="21"/>
    <n v="41"/>
    <m/>
    <n v="0"/>
    <n v="0"/>
    <n v="0"/>
    <n v="0"/>
    <n v="0"/>
    <n v="0"/>
    <n v="0"/>
    <n v="0"/>
    <n v="0"/>
    <n v="0"/>
    <n v="0"/>
    <n v="0"/>
    <n v="0"/>
    <n v="0"/>
    <n v="0"/>
    <n v="0"/>
    <n v="0"/>
    <n v="0"/>
    <n v="0"/>
    <n v="0"/>
    <x v="89"/>
    <n v="118"/>
  </r>
  <r>
    <s v="91 - Huibert de V."/>
    <x v="90"/>
    <x v="54"/>
    <x v="0"/>
    <s v="RENA - REGH"/>
    <s v="Movistar Team"/>
    <m/>
    <m/>
    <n v="5"/>
    <n v="11"/>
    <n v="1"/>
    <n v="12"/>
    <n v="111"/>
    <n v="184"/>
    <n v="191"/>
    <n v="71"/>
    <n v="61"/>
    <n v="2"/>
    <n v="51"/>
    <n v="33"/>
    <n v="4"/>
    <n v="3"/>
    <n v="8"/>
    <m/>
    <n v="0"/>
    <n v="0"/>
    <n v="0"/>
    <n v="0"/>
    <n v="0"/>
    <n v="0"/>
    <n v="0"/>
    <n v="0"/>
    <n v="0"/>
    <n v="0"/>
    <n v="0"/>
    <n v="0"/>
    <n v="0"/>
    <n v="0"/>
    <n v="0"/>
    <n v="0"/>
    <n v="0"/>
    <n v="0"/>
    <n v="0"/>
    <n v="0"/>
    <x v="90"/>
    <n v="118"/>
  </r>
  <r>
    <s v="92 - Michel van der M."/>
    <x v="91"/>
    <x v="55"/>
    <x v="0"/>
    <s v="IENH - IREBA"/>
    <s v="Lotto Soudal"/>
    <m/>
    <m/>
    <n v="1"/>
    <n v="11"/>
    <n v="12"/>
    <n v="21"/>
    <n v="51"/>
    <n v="61"/>
    <n v="111"/>
    <n v="184"/>
    <n v="142"/>
    <n v="171"/>
    <n v="33"/>
    <n v="22"/>
    <n v="172"/>
    <n v="141"/>
    <n v="131"/>
    <m/>
    <n v="0"/>
    <n v="0"/>
    <n v="0"/>
    <n v="0"/>
    <n v="0"/>
    <n v="0"/>
    <n v="0"/>
    <n v="0"/>
    <n v="0"/>
    <n v="0"/>
    <n v="0"/>
    <n v="20"/>
    <n v="0"/>
    <n v="0"/>
    <n v="0"/>
    <n v="20"/>
    <n v="20"/>
    <n v="0"/>
    <n v="0"/>
    <n v="20"/>
    <x v="91"/>
    <n v="94"/>
  </r>
  <r>
    <s v="93 - Nikki B."/>
    <x v="92"/>
    <x v="56"/>
    <x v="11"/>
    <s v="iENH - IDATE"/>
    <s v="Team Ineos Grenadiers"/>
    <m/>
    <m/>
    <n v="131"/>
    <n v="73"/>
    <n v="12"/>
    <n v="41"/>
    <n v="141"/>
    <n v="62"/>
    <n v="191"/>
    <n v="172"/>
    <n v="171"/>
    <n v="192"/>
    <n v="181"/>
    <n v="111"/>
    <n v="101"/>
    <n v="14"/>
    <n v="1"/>
    <m/>
    <n v="0"/>
    <n v="15"/>
    <n v="0"/>
    <n v="0"/>
    <n v="0"/>
    <n v="0"/>
    <n v="0"/>
    <n v="0"/>
    <n v="0"/>
    <n v="0"/>
    <n v="0"/>
    <n v="0"/>
    <n v="0"/>
    <n v="0"/>
    <n v="0"/>
    <n v="15"/>
    <n v="15"/>
    <n v="0"/>
    <n v="0"/>
    <n v="15"/>
    <x v="92"/>
    <n v="100"/>
  </r>
  <r>
    <s v="94 - Ronald van E."/>
    <x v="93"/>
    <x v="57"/>
    <x v="0"/>
    <s v="RENA - REGIN"/>
    <s v="Lotto Soudal"/>
    <m/>
    <m/>
    <n v="1"/>
    <n v="2"/>
    <n v="11"/>
    <n v="12"/>
    <n v="21"/>
    <n v="31"/>
    <n v="41"/>
    <n v="51"/>
    <n v="61"/>
    <n v="71"/>
    <n v="84"/>
    <n v="93"/>
    <n v="101"/>
    <n v="103"/>
    <n v="111"/>
    <m/>
    <n v="0"/>
    <n v="0"/>
    <n v="0"/>
    <n v="0"/>
    <n v="0"/>
    <n v="0"/>
    <n v="0"/>
    <n v="0"/>
    <n v="0"/>
    <n v="0"/>
    <n v="0"/>
    <n v="4"/>
    <n v="0"/>
    <n v="0"/>
    <n v="0"/>
    <n v="4"/>
    <n v="4"/>
    <n v="0"/>
    <n v="0"/>
    <n v="4"/>
    <x v="93"/>
    <n v="115"/>
  </r>
  <r>
    <s v="95 - Nadine da S."/>
    <x v="94"/>
    <x v="1"/>
    <x v="0"/>
    <s v="iENH - IDATE"/>
    <s v="Deceuninck - Quick Step"/>
    <m/>
    <m/>
    <n v="1"/>
    <n v="73"/>
    <n v="21"/>
    <n v="12"/>
    <n v="191"/>
    <n v="184"/>
    <n v="81"/>
    <n v="103"/>
    <n v="142"/>
    <n v="111"/>
    <n v="22"/>
    <n v="33"/>
    <n v="2"/>
    <n v="71"/>
    <n v="72"/>
    <m/>
    <n v="0"/>
    <n v="15"/>
    <n v="0"/>
    <n v="0"/>
    <n v="0"/>
    <n v="0"/>
    <n v="10"/>
    <n v="0"/>
    <n v="0"/>
    <n v="0"/>
    <n v="20"/>
    <n v="0"/>
    <n v="0"/>
    <n v="0"/>
    <n v="0"/>
    <n v="45"/>
    <n v="45"/>
    <n v="0"/>
    <n v="0"/>
    <n v="45"/>
    <x v="94"/>
    <n v="36"/>
  </r>
  <r>
    <s v="96 - Wilco L."/>
    <x v="95"/>
    <x v="1"/>
    <x v="0"/>
    <s v="AENO - AREC"/>
    <s v="Mitchelton - Scott"/>
    <m/>
    <m/>
    <n v="184"/>
    <n v="81"/>
    <n v="181"/>
    <n v="51"/>
    <n v="61"/>
    <n v="41"/>
    <n v="73"/>
    <n v="33"/>
    <n v="137"/>
    <n v="22"/>
    <n v="31"/>
    <n v="21"/>
    <n v="95"/>
    <n v="11"/>
    <n v="1"/>
    <m/>
    <n v="0"/>
    <n v="10"/>
    <n v="0"/>
    <n v="0"/>
    <n v="0"/>
    <n v="0"/>
    <n v="15"/>
    <n v="0"/>
    <n v="2"/>
    <n v="20"/>
    <n v="0"/>
    <n v="0"/>
    <n v="0"/>
    <n v="0"/>
    <n v="0"/>
    <n v="47"/>
    <n v="47"/>
    <n v="0"/>
    <n v="0"/>
    <n v="47"/>
    <x v="95"/>
    <n v="35"/>
  </r>
  <r>
    <s v="97 - René Ke."/>
    <x v="96"/>
    <x v="58"/>
    <x v="0"/>
    <s v="DCMR - REGENBOOG"/>
    <s v="Team Ineos Grenadiers"/>
    <m/>
    <m/>
    <n v="1"/>
    <n v="11"/>
    <n v="12"/>
    <n v="14"/>
    <n v="21"/>
    <n v="22"/>
    <n v="33"/>
    <n v="61"/>
    <n v="71"/>
    <n v="73"/>
    <n v="111"/>
    <n v="131"/>
    <n v="152"/>
    <n v="191"/>
    <n v="31"/>
    <m/>
    <n v="0"/>
    <n v="0"/>
    <n v="0"/>
    <n v="0"/>
    <n v="0"/>
    <n v="20"/>
    <n v="0"/>
    <n v="0"/>
    <n v="0"/>
    <n v="15"/>
    <n v="0"/>
    <n v="0"/>
    <n v="9"/>
    <n v="0"/>
    <n v="0"/>
    <n v="44"/>
    <n v="44"/>
    <n v="0"/>
    <n v="0"/>
    <n v="44"/>
    <x v="96"/>
    <n v="56"/>
  </r>
  <r>
    <s v="98 - Lodie G."/>
    <x v="97"/>
    <x v="1"/>
    <x v="0"/>
    <s v="RENA - REGH"/>
    <s v="Groupama FDJ"/>
    <m/>
    <m/>
    <n v="11"/>
    <n v="1"/>
    <n v="111"/>
    <n v="12"/>
    <n v="21"/>
    <n v="73"/>
    <n v="33"/>
    <n v="81"/>
    <n v="61"/>
    <n v="71"/>
    <n v="93"/>
    <n v="191"/>
    <n v="101"/>
    <n v="14"/>
    <n v="2"/>
    <m/>
    <n v="0"/>
    <n v="0"/>
    <n v="0"/>
    <n v="0"/>
    <n v="0"/>
    <n v="15"/>
    <n v="0"/>
    <n v="10"/>
    <n v="0"/>
    <n v="0"/>
    <n v="4"/>
    <n v="0"/>
    <n v="0"/>
    <n v="0"/>
    <n v="0"/>
    <n v="29"/>
    <n v="29"/>
    <n v="0"/>
    <n v="0"/>
    <n v="29"/>
    <x v="97"/>
    <n v="81"/>
  </r>
  <r>
    <s v="99 - René Ke.2"/>
    <x v="98"/>
    <x v="59"/>
    <x v="0"/>
    <s v="DCMR - REGENBOOG"/>
    <s v="Team Ineos Grenadiers"/>
    <m/>
    <m/>
    <n v="11"/>
    <n v="12"/>
    <n v="21"/>
    <n v="22"/>
    <n v="41"/>
    <n v="51"/>
    <n v="61"/>
    <n v="71"/>
    <n v="72"/>
    <n v="73"/>
    <n v="81"/>
    <n v="101"/>
    <n v="131"/>
    <n v="133"/>
    <n v="141"/>
    <m/>
    <n v="0"/>
    <n v="0"/>
    <n v="0"/>
    <n v="20"/>
    <n v="0"/>
    <n v="0"/>
    <n v="0"/>
    <n v="0"/>
    <n v="0"/>
    <n v="15"/>
    <n v="10"/>
    <n v="0"/>
    <n v="0"/>
    <n v="0"/>
    <n v="0"/>
    <n v="45"/>
    <n v="45"/>
    <n v="0"/>
    <n v="0"/>
    <n v="45"/>
    <x v="98"/>
    <n v="36"/>
  </r>
  <r>
    <s v="100 - Sylvia E."/>
    <x v="99"/>
    <x v="1"/>
    <x v="0"/>
    <s v="IENH - IREBA"/>
    <s v="Jumbo Visma"/>
    <m/>
    <m/>
    <n v="1"/>
    <n v="2"/>
    <n v="14"/>
    <n v="12"/>
    <n v="11"/>
    <n v="71"/>
    <n v="73"/>
    <n v="21"/>
    <n v="81"/>
    <n v="131"/>
    <n v="132"/>
    <n v="51"/>
    <n v="183"/>
    <n v="184"/>
    <n v="191"/>
    <m/>
    <n v="0"/>
    <n v="0"/>
    <n v="0"/>
    <n v="0"/>
    <n v="0"/>
    <n v="0"/>
    <n v="15"/>
    <n v="0"/>
    <n v="10"/>
    <n v="0"/>
    <n v="0"/>
    <n v="0"/>
    <n v="35"/>
    <n v="0"/>
    <n v="0"/>
    <n v="60"/>
    <n v="60"/>
    <n v="0"/>
    <n v="0"/>
    <n v="60"/>
    <x v="99"/>
    <n v="17"/>
  </r>
  <r>
    <s v="101 - Laura de V."/>
    <x v="100"/>
    <x v="60"/>
    <x v="0"/>
    <s v="MENC - FJZ"/>
    <s v="BORA Hansgrohe"/>
    <m/>
    <m/>
    <n v="1"/>
    <n v="71"/>
    <n v="51"/>
    <n v="12"/>
    <n v="61"/>
    <n v="73"/>
    <n v="21"/>
    <n v="171"/>
    <n v="203"/>
    <n v="191"/>
    <n v="93"/>
    <n v="164"/>
    <n v="81"/>
    <n v="101"/>
    <n v="11"/>
    <m/>
    <n v="0"/>
    <n v="0"/>
    <n v="0"/>
    <n v="0"/>
    <n v="0"/>
    <n v="15"/>
    <n v="0"/>
    <n v="0"/>
    <n v="8"/>
    <n v="0"/>
    <n v="4"/>
    <n v="25"/>
    <n v="10"/>
    <n v="0"/>
    <n v="0"/>
    <n v="62"/>
    <n v="62"/>
    <n v="0"/>
    <n v="0"/>
    <n v="62"/>
    <x v="100"/>
    <n v="15"/>
  </r>
  <r>
    <s v="102 - Ina B."/>
    <x v="101"/>
    <x v="1"/>
    <x v="0"/>
    <s v="RENA - REGH"/>
    <s v="Astana"/>
    <m/>
    <m/>
    <n v="11"/>
    <n v="12"/>
    <n v="1"/>
    <n v="14"/>
    <n v="16"/>
    <n v="17"/>
    <n v="21"/>
    <n v="73"/>
    <n v="191"/>
    <n v="171"/>
    <n v="111"/>
    <n v="3"/>
    <n v="4"/>
    <n v="31"/>
    <n v="33"/>
    <m/>
    <n v="0"/>
    <n v="0"/>
    <n v="0"/>
    <n v="0"/>
    <n v="0"/>
    <n v="0"/>
    <n v="0"/>
    <n v="15"/>
    <n v="0"/>
    <n v="0"/>
    <n v="0"/>
    <n v="0"/>
    <n v="0"/>
    <n v="0"/>
    <n v="0"/>
    <n v="15"/>
    <n v="15"/>
    <n v="0"/>
    <n v="0"/>
    <n v="15"/>
    <x v="101"/>
    <n v="100"/>
  </r>
  <r>
    <s v="103 - Jacco S."/>
    <x v="102"/>
    <x v="26"/>
    <x v="12"/>
    <s v="RENA - REGH"/>
    <s v="AG2R La Mondiale"/>
    <m/>
    <m/>
    <n v="1"/>
    <n v="11"/>
    <n v="21"/>
    <n v="12"/>
    <n v="61"/>
    <n v="22"/>
    <n v="33"/>
    <n v="65"/>
    <n v="152"/>
    <n v="93"/>
    <n v="183"/>
    <n v="156"/>
    <n v="101"/>
    <n v="73"/>
    <n v="191"/>
    <m/>
    <n v="0"/>
    <n v="0"/>
    <n v="0"/>
    <n v="0"/>
    <n v="0"/>
    <n v="20"/>
    <n v="0"/>
    <n v="0"/>
    <n v="9"/>
    <n v="4"/>
    <n v="35"/>
    <n v="0"/>
    <n v="0"/>
    <n v="15"/>
    <n v="0"/>
    <n v="83"/>
    <n v="83"/>
    <n v="0"/>
    <n v="0"/>
    <n v="83"/>
    <x v="102"/>
    <n v="4"/>
  </r>
  <r>
    <s v="104 - Wessel W."/>
    <x v="103"/>
    <x v="1"/>
    <x v="0"/>
    <s v="MENC - PIM"/>
    <s v="Team Ineos Grenadiers"/>
    <m/>
    <m/>
    <n v="11"/>
    <n v="12"/>
    <n v="14"/>
    <n v="1"/>
    <n v="171"/>
    <n v="21"/>
    <n v="111"/>
    <n v="191"/>
    <n v="16"/>
    <n v="91"/>
    <n v="73"/>
    <n v="8"/>
    <n v="51"/>
    <n v="201"/>
    <n v="174"/>
    <m/>
    <n v="0"/>
    <n v="0"/>
    <n v="0"/>
    <n v="0"/>
    <n v="0"/>
    <n v="0"/>
    <n v="0"/>
    <n v="0"/>
    <n v="0"/>
    <n v="0"/>
    <n v="15"/>
    <n v="0"/>
    <n v="0"/>
    <n v="0"/>
    <n v="6"/>
    <n v="21"/>
    <n v="21"/>
    <n v="0"/>
    <n v="0"/>
    <n v="21"/>
    <x v="103"/>
    <n v="93"/>
  </r>
  <r>
    <s v="105 - Theodoor F."/>
    <x v="104"/>
    <x v="61"/>
    <x v="13"/>
    <s v="MENC - PIM"/>
    <s v="Cofidis"/>
    <m/>
    <m/>
    <n v="11"/>
    <n v="12"/>
    <n v="14"/>
    <n v="1"/>
    <n v="21"/>
    <n v="31"/>
    <n v="41"/>
    <n v="73"/>
    <n v="91"/>
    <n v="101"/>
    <n v="111"/>
    <n v="122"/>
    <n v="171"/>
    <n v="183"/>
    <n v="191"/>
    <m/>
    <n v="0"/>
    <n v="0"/>
    <n v="0"/>
    <n v="0"/>
    <n v="0"/>
    <n v="0"/>
    <n v="0"/>
    <n v="15"/>
    <n v="0"/>
    <n v="0"/>
    <n v="0"/>
    <n v="0"/>
    <n v="0"/>
    <n v="35"/>
    <n v="0"/>
    <n v="50"/>
    <n v="50"/>
    <n v="0"/>
    <n v="0"/>
    <n v="50"/>
    <x v="104"/>
    <n v="27"/>
  </r>
  <r>
    <s v="106 - Daniëlle B."/>
    <x v="105"/>
    <x v="1"/>
    <x v="0"/>
    <s v="MENC - PIM"/>
    <s v="Groupama FDJ"/>
    <m/>
    <m/>
    <n v="11"/>
    <n v="1"/>
    <n v="12"/>
    <n v="21"/>
    <n v="22"/>
    <n v="31"/>
    <n v="33"/>
    <n v="51"/>
    <n v="61"/>
    <n v="73"/>
    <n v="74"/>
    <n v="103"/>
    <n v="111"/>
    <n v="184"/>
    <n v="191"/>
    <m/>
    <n v="0"/>
    <n v="0"/>
    <n v="0"/>
    <n v="0"/>
    <n v="20"/>
    <n v="0"/>
    <n v="0"/>
    <n v="0"/>
    <n v="0"/>
    <n v="15"/>
    <n v="0"/>
    <n v="0"/>
    <n v="0"/>
    <n v="0"/>
    <n v="0"/>
    <n v="35"/>
    <n v="35"/>
    <n v="0"/>
    <n v="0"/>
    <n v="35"/>
    <x v="105"/>
    <n v="64"/>
  </r>
  <r>
    <s v="107 - Ronald van de K."/>
    <x v="106"/>
    <x v="62"/>
    <x v="0"/>
    <s v="RENA - REGH"/>
    <s v="NTT Pro Cycling"/>
    <m/>
    <m/>
    <n v="11"/>
    <n v="12"/>
    <n v="1"/>
    <n v="184"/>
    <n v="111"/>
    <n v="73"/>
    <n v="33"/>
    <n v="22"/>
    <n v="81"/>
    <n v="183"/>
    <n v="152"/>
    <n v="103"/>
    <n v="14"/>
    <n v="41"/>
    <n v="171"/>
    <m/>
    <n v="0"/>
    <n v="0"/>
    <n v="0"/>
    <n v="0"/>
    <n v="0"/>
    <n v="15"/>
    <n v="0"/>
    <n v="20"/>
    <n v="10"/>
    <n v="35"/>
    <n v="9"/>
    <n v="0"/>
    <n v="0"/>
    <n v="0"/>
    <n v="0"/>
    <n v="89"/>
    <n v="89"/>
    <n v="0"/>
    <n v="0"/>
    <n v="89"/>
    <x v="106"/>
    <n v="3"/>
  </r>
  <r>
    <s v="108 - Christiaan van S."/>
    <x v="107"/>
    <x v="63"/>
    <x v="0"/>
    <s v="iENH - IDATE"/>
    <s v="Deceuninck - Quick Step"/>
    <m/>
    <m/>
    <n v="11"/>
    <n v="22"/>
    <n v="21"/>
    <n v="12"/>
    <n v="31"/>
    <n v="184"/>
    <n v="61"/>
    <n v="111"/>
    <n v="2"/>
    <n v="73"/>
    <n v="14"/>
    <n v="192"/>
    <n v="33"/>
    <n v="131"/>
    <n v="1"/>
    <m/>
    <n v="0"/>
    <n v="20"/>
    <n v="0"/>
    <n v="0"/>
    <n v="0"/>
    <n v="0"/>
    <n v="0"/>
    <n v="0"/>
    <n v="0"/>
    <n v="15"/>
    <n v="0"/>
    <n v="0"/>
    <n v="0"/>
    <n v="0"/>
    <n v="0"/>
    <n v="35"/>
    <n v="35"/>
    <n v="0"/>
    <n v="0"/>
    <n v="35"/>
    <x v="107"/>
    <n v="64"/>
  </r>
  <r>
    <s v="109 - Astrid P."/>
    <x v="108"/>
    <x v="64"/>
    <x v="0"/>
    <s v="AENO - AREC"/>
    <s v="Astana"/>
    <m/>
    <m/>
    <n v="73"/>
    <n v="1"/>
    <n v="2"/>
    <n v="11"/>
    <n v="12"/>
    <n v="14"/>
    <n v="21"/>
    <n v="22"/>
    <n v="33"/>
    <n v="81"/>
    <n v="84"/>
    <n v="93"/>
    <n v="104"/>
    <n v="111"/>
    <n v="165"/>
    <m/>
    <n v="30"/>
    <n v="0"/>
    <n v="0"/>
    <n v="0"/>
    <n v="0"/>
    <n v="0"/>
    <n v="0"/>
    <n v="20"/>
    <n v="0"/>
    <n v="10"/>
    <n v="0"/>
    <n v="4"/>
    <n v="0"/>
    <n v="0"/>
    <n v="0"/>
    <n v="64"/>
    <n v="64"/>
    <n v="0"/>
    <n v="0"/>
    <n v="64"/>
    <x v="108"/>
    <n v="14"/>
  </r>
  <r>
    <s v="110 - Piet-Hein N."/>
    <x v="109"/>
    <x v="1"/>
    <x v="0"/>
    <s v="MENC - PIM"/>
    <s v="Jumbo Visma"/>
    <m/>
    <m/>
    <n v="12"/>
    <n v="62"/>
    <n v="2"/>
    <n v="1"/>
    <n v="11"/>
    <n v="22"/>
    <n v="34"/>
    <n v="45"/>
    <n v="56"/>
    <n v="71"/>
    <n v="14"/>
    <n v="78"/>
    <n v="73"/>
    <n v="101"/>
    <n v="112"/>
    <m/>
    <n v="0"/>
    <n v="0"/>
    <n v="0"/>
    <n v="0"/>
    <n v="0"/>
    <n v="20"/>
    <n v="0"/>
    <n v="0"/>
    <n v="0"/>
    <n v="0"/>
    <n v="0"/>
    <n v="0"/>
    <n v="15"/>
    <n v="0"/>
    <n v="0"/>
    <n v="35"/>
    <n v="35"/>
    <n v="0"/>
    <n v="0"/>
    <n v="35"/>
    <x v="109"/>
    <n v="64"/>
  </r>
  <r>
    <s v="111 - Cindy van den B."/>
    <x v="110"/>
    <x v="65"/>
    <x v="0"/>
    <s v="DCMR - REGENBOOG"/>
    <s v="Deceuninck - Quick Step"/>
    <m/>
    <m/>
    <n v="11"/>
    <n v="1"/>
    <n v="3"/>
    <n v="4"/>
    <n v="12"/>
    <n v="14"/>
    <n v="21"/>
    <n v="22"/>
    <n v="51"/>
    <n v="73"/>
    <n v="81"/>
    <n v="111"/>
    <n v="103"/>
    <n v="183"/>
    <n v="191"/>
    <m/>
    <n v="0"/>
    <n v="0"/>
    <n v="0"/>
    <n v="0"/>
    <n v="0"/>
    <n v="0"/>
    <n v="0"/>
    <n v="20"/>
    <n v="0"/>
    <n v="15"/>
    <n v="10"/>
    <n v="0"/>
    <n v="0"/>
    <n v="35"/>
    <n v="0"/>
    <n v="80"/>
    <n v="80"/>
    <n v="0"/>
    <n v="0"/>
    <n v="80"/>
    <x v="110"/>
    <n v="5"/>
  </r>
  <r>
    <s v="112 - Mieke L."/>
    <x v="111"/>
    <x v="66"/>
    <x v="14"/>
    <s v="DCMR - REGENBOOG"/>
    <s v="Cofidis"/>
    <m/>
    <m/>
    <n v="11"/>
    <n v="12"/>
    <n v="1"/>
    <n v="8"/>
    <n v="184"/>
    <n v="51"/>
    <n v="111"/>
    <n v="171"/>
    <n v="104"/>
    <n v="21"/>
    <n v="73"/>
    <n v="22"/>
    <n v="152"/>
    <n v="182"/>
    <n v="91"/>
    <m/>
    <n v="0"/>
    <n v="0"/>
    <n v="0"/>
    <n v="0"/>
    <n v="0"/>
    <n v="0"/>
    <n v="0"/>
    <n v="0"/>
    <n v="0"/>
    <n v="0"/>
    <n v="15"/>
    <n v="20"/>
    <n v="9"/>
    <n v="0"/>
    <n v="0"/>
    <n v="44"/>
    <n v="44"/>
    <n v="0"/>
    <n v="0"/>
    <n v="44"/>
    <x v="111"/>
    <n v="56"/>
  </r>
  <r>
    <s v="113 - Frank van de S."/>
    <x v="112"/>
    <x v="67"/>
    <x v="0"/>
    <s v="Oud Medewerkers"/>
    <s v="Lotto Soudal"/>
    <m/>
    <m/>
    <n v="1"/>
    <n v="11"/>
    <n v="12"/>
    <n v="14"/>
    <n v="21"/>
    <n v="33"/>
    <n v="41"/>
    <n v="43"/>
    <n v="71"/>
    <n v="74"/>
    <n v="103"/>
    <n v="112"/>
    <n v="174"/>
    <n v="184"/>
    <n v="192"/>
    <m/>
    <n v="0"/>
    <n v="0"/>
    <n v="0"/>
    <n v="0"/>
    <n v="0"/>
    <n v="0"/>
    <n v="0"/>
    <n v="5"/>
    <n v="0"/>
    <n v="0"/>
    <n v="0"/>
    <n v="0"/>
    <n v="6"/>
    <n v="0"/>
    <n v="0"/>
    <n v="11"/>
    <n v="11"/>
    <n v="0"/>
    <n v="0"/>
    <n v="11"/>
    <x v="112"/>
    <n v="112"/>
  </r>
  <r>
    <s v="114 - Jack van W."/>
    <x v="113"/>
    <x v="68"/>
    <x v="15"/>
    <s v="DCMR - REGENBOOG"/>
    <s v="Team Ineos Grenadiers"/>
    <m/>
    <m/>
    <n v="11"/>
    <n v="51"/>
    <n v="191"/>
    <n v="73"/>
    <n v="21"/>
    <n v="12"/>
    <n v="203"/>
    <n v="8"/>
    <n v="152"/>
    <n v="165"/>
    <n v="103"/>
    <n v="74"/>
    <n v="111"/>
    <n v="2"/>
    <n v="1"/>
    <m/>
    <n v="0"/>
    <n v="0"/>
    <n v="0"/>
    <n v="15"/>
    <n v="0"/>
    <n v="0"/>
    <n v="8"/>
    <n v="0"/>
    <n v="9"/>
    <n v="0"/>
    <n v="0"/>
    <n v="0"/>
    <n v="0"/>
    <n v="0"/>
    <n v="0"/>
    <n v="32"/>
    <n v="32"/>
    <n v="0"/>
    <n v="0"/>
    <n v="32"/>
    <x v="113"/>
    <n v="76"/>
  </r>
  <r>
    <s v="115 - Niek H."/>
    <x v="114"/>
    <x v="1"/>
    <x v="0"/>
    <s v="DCMR - REGENBOOG"/>
    <s v="Groupama FDJ"/>
    <m/>
    <m/>
    <n v="11"/>
    <n v="1"/>
    <n v="21"/>
    <n v="33"/>
    <n v="73"/>
    <n v="173"/>
    <n v="184"/>
    <n v="111"/>
    <n v="14"/>
    <n v="22"/>
    <n v="2"/>
    <n v="18"/>
    <n v="51"/>
    <n v="152"/>
    <n v="12"/>
    <m/>
    <n v="0"/>
    <n v="0"/>
    <n v="0"/>
    <n v="0"/>
    <n v="15"/>
    <n v="30"/>
    <n v="0"/>
    <n v="0"/>
    <n v="0"/>
    <n v="20"/>
    <n v="0"/>
    <n v="0"/>
    <n v="0"/>
    <n v="9"/>
    <n v="0"/>
    <n v="74"/>
    <n v="74"/>
    <n v="0"/>
    <n v="0"/>
    <n v="74"/>
    <x v="114"/>
    <n v="10"/>
  </r>
  <r>
    <s v="116 - Sytske F."/>
    <x v="115"/>
    <x v="69"/>
    <x v="0"/>
    <s v="MENC - PIM"/>
    <s v="Cofidis"/>
    <m/>
    <m/>
    <n v="12"/>
    <n v="26"/>
    <n v="38"/>
    <n v="42"/>
    <n v="54"/>
    <n v="62"/>
    <n v="72"/>
    <n v="84"/>
    <n v="92"/>
    <n v="103"/>
    <n v="115"/>
    <n v="121"/>
    <n v="227"/>
    <n v="147"/>
    <n v="171"/>
    <m/>
    <n v="0"/>
    <n v="0"/>
    <n v="0"/>
    <n v="0"/>
    <n v="0"/>
    <n v="0"/>
    <n v="0"/>
    <n v="0"/>
    <n v="0"/>
    <n v="0"/>
    <n v="0"/>
    <n v="0"/>
    <n v="0"/>
    <n v="0"/>
    <n v="0"/>
    <n v="0"/>
    <n v="0"/>
    <n v="0"/>
    <n v="0"/>
    <n v="0"/>
    <x v="115"/>
    <n v="118"/>
  </r>
  <r>
    <s v="117 - Mark van D."/>
    <x v="116"/>
    <x v="1"/>
    <x v="0"/>
    <s v="MENC - PIM"/>
    <s v="Astana"/>
    <m/>
    <m/>
    <n v="1"/>
    <n v="12"/>
    <n v="112"/>
    <n v="192"/>
    <n v="197"/>
    <n v="132"/>
    <n v="23"/>
    <n v="15"/>
    <n v="72"/>
    <n v="4"/>
    <n v="107"/>
    <n v="73"/>
    <n v="64"/>
    <n v="62"/>
    <n v="171"/>
    <m/>
    <n v="0"/>
    <n v="0"/>
    <n v="0"/>
    <n v="0"/>
    <n v="0"/>
    <n v="0"/>
    <n v="0"/>
    <n v="0"/>
    <n v="0"/>
    <n v="0"/>
    <n v="0"/>
    <n v="15"/>
    <n v="0"/>
    <n v="0"/>
    <n v="0"/>
    <n v="15"/>
    <n v="15"/>
    <n v="0"/>
    <n v="0"/>
    <n v="15"/>
    <x v="116"/>
    <n v="100"/>
  </r>
  <r>
    <s v="118 - Wendy S."/>
    <x v="117"/>
    <x v="1"/>
    <x v="0"/>
    <s v="MENC - PIM"/>
    <s v="Jumbo Visma"/>
    <m/>
    <m/>
    <n v="1"/>
    <n v="12"/>
    <n v="11"/>
    <n v="111"/>
    <n v="191"/>
    <n v="71"/>
    <n v="61"/>
    <n v="171"/>
    <n v="51"/>
    <n v="131"/>
    <n v="103"/>
    <n v="41"/>
    <n v="21"/>
    <n v="8"/>
    <n v="184"/>
    <m/>
    <n v="0"/>
    <n v="0"/>
    <n v="0"/>
    <n v="0"/>
    <n v="0"/>
    <n v="0"/>
    <n v="0"/>
    <n v="0"/>
    <n v="0"/>
    <n v="0"/>
    <n v="0"/>
    <n v="0"/>
    <n v="0"/>
    <n v="0"/>
    <n v="0"/>
    <n v="0"/>
    <n v="0"/>
    <n v="0"/>
    <n v="0"/>
    <n v="0"/>
    <x v="117"/>
    <n v="118"/>
  </r>
  <r>
    <s v="119 - Mitchell van V."/>
    <x v="118"/>
    <x v="1"/>
    <x v="16"/>
    <s v="MENC - FJZ"/>
    <s v="Team Ineos Grenadiers"/>
    <m/>
    <m/>
    <n v="12"/>
    <n v="11"/>
    <n v="1"/>
    <n v="2"/>
    <n v="71"/>
    <n v="111"/>
    <n v="184"/>
    <n v="103"/>
    <n v="73"/>
    <n v="33"/>
    <n v="81"/>
    <n v="22"/>
    <n v="152"/>
    <n v="93"/>
    <n v="21"/>
    <m/>
    <n v="0"/>
    <n v="0"/>
    <n v="0"/>
    <n v="0"/>
    <n v="0"/>
    <n v="0"/>
    <n v="0"/>
    <n v="0"/>
    <n v="15"/>
    <n v="0"/>
    <n v="10"/>
    <n v="20"/>
    <n v="9"/>
    <n v="4"/>
    <n v="0"/>
    <n v="58"/>
    <n v="58"/>
    <n v="0"/>
    <n v="0"/>
    <n v="58"/>
    <x v="118"/>
    <n v="21"/>
  </r>
  <r>
    <s v="120 - Kay L."/>
    <x v="119"/>
    <x v="1"/>
    <x v="0"/>
    <s v="Oud Medewerkers"/>
    <s v="Movistar Team"/>
    <m/>
    <m/>
    <n v="111"/>
    <n v="33"/>
    <n v="21"/>
    <n v="152"/>
    <n v="61"/>
    <n v="2"/>
    <n v="203"/>
    <n v="104"/>
    <n v="146"/>
    <n v="14"/>
    <n v="182"/>
    <n v="184"/>
    <n v="91"/>
    <n v="11"/>
    <n v="31"/>
    <m/>
    <n v="0"/>
    <n v="0"/>
    <n v="0"/>
    <n v="9"/>
    <n v="0"/>
    <n v="0"/>
    <n v="8"/>
    <n v="0"/>
    <n v="0"/>
    <n v="0"/>
    <n v="0"/>
    <n v="0"/>
    <n v="0"/>
    <n v="0"/>
    <n v="0"/>
    <n v="17"/>
    <n v="17"/>
    <n v="0"/>
    <n v="0"/>
    <n v="17"/>
    <x v="119"/>
    <n v="99"/>
  </r>
  <r>
    <s v="121 - Jos S."/>
    <x v="120"/>
    <x v="1"/>
    <x v="0"/>
    <s v="iENH - IDATE"/>
    <s v="BORA Hansgrohe"/>
    <m/>
    <m/>
    <n v="12"/>
    <n v="1"/>
    <n v="11"/>
    <n v="14"/>
    <n v="17"/>
    <n v="21"/>
    <n v="34"/>
    <n v="41"/>
    <n v="56"/>
    <n v="73"/>
    <n v="91"/>
    <n v="111"/>
    <n v="153"/>
    <n v="183"/>
    <n v="191"/>
    <m/>
    <n v="0"/>
    <n v="0"/>
    <n v="0"/>
    <n v="0"/>
    <n v="0"/>
    <n v="0"/>
    <n v="0"/>
    <n v="0"/>
    <n v="0"/>
    <n v="15"/>
    <n v="0"/>
    <n v="0"/>
    <n v="0"/>
    <n v="35"/>
    <n v="0"/>
    <n v="50"/>
    <n v="50"/>
    <n v="0"/>
    <n v="0"/>
    <n v="50"/>
    <x v="120"/>
    <n v="27"/>
  </r>
  <r>
    <s v="122 - Ronald van I."/>
    <x v="121"/>
    <x v="70"/>
    <x v="0"/>
    <s v="RENA - REGIN"/>
    <s v="Mitchelton - Scott"/>
    <m/>
    <m/>
    <n v="1"/>
    <n v="11"/>
    <n v="12"/>
    <n v="21"/>
    <n v="73"/>
    <n v="191"/>
    <n v="33"/>
    <n v="111"/>
    <n v="184"/>
    <n v="41"/>
    <n v="51"/>
    <n v="61"/>
    <n v="141"/>
    <n v="22"/>
    <n v="16"/>
    <m/>
    <n v="0"/>
    <n v="0"/>
    <n v="0"/>
    <n v="0"/>
    <n v="15"/>
    <n v="0"/>
    <n v="0"/>
    <n v="0"/>
    <n v="0"/>
    <n v="0"/>
    <n v="0"/>
    <n v="0"/>
    <n v="0"/>
    <n v="20"/>
    <n v="0"/>
    <n v="35"/>
    <n v="35"/>
    <n v="0"/>
    <n v="0"/>
    <n v="35"/>
    <x v="121"/>
    <n v="64"/>
  </r>
  <r>
    <s v="123 - Ahmet M."/>
    <x v="122"/>
    <x v="71"/>
    <x v="0"/>
    <s v="RENA - REGH"/>
    <s v="Jumbo Visma"/>
    <m/>
    <m/>
    <n v="1"/>
    <n v="111"/>
    <n v="11"/>
    <n v="31"/>
    <n v="73"/>
    <n v="183"/>
    <n v="21"/>
    <n v="192"/>
    <n v="22"/>
    <n v="33"/>
    <n v="81"/>
    <n v="41"/>
    <n v="61"/>
    <n v="12"/>
    <n v="51"/>
    <m/>
    <n v="0"/>
    <n v="0"/>
    <n v="0"/>
    <n v="0"/>
    <n v="15"/>
    <n v="35"/>
    <n v="0"/>
    <n v="0"/>
    <n v="20"/>
    <n v="0"/>
    <n v="10"/>
    <n v="0"/>
    <n v="0"/>
    <n v="0"/>
    <n v="0"/>
    <n v="80"/>
    <n v="80"/>
    <n v="0"/>
    <n v="0"/>
    <n v="80"/>
    <x v="122"/>
    <n v="5"/>
  </r>
  <r>
    <s v="124 - Michella B."/>
    <x v="123"/>
    <x v="72"/>
    <x v="0"/>
    <s v="MENC - PIM"/>
    <s v="Jumbo Visma"/>
    <m/>
    <m/>
    <n v="1"/>
    <n v="12"/>
    <n v="111"/>
    <n v="11"/>
    <n v="184"/>
    <n v="224"/>
    <n v="71"/>
    <n v="73"/>
    <n v="61"/>
    <n v="41"/>
    <n v="21"/>
    <n v="81"/>
    <n v="191"/>
    <n v="93"/>
    <n v="101"/>
    <m/>
    <n v="0"/>
    <n v="0"/>
    <n v="0"/>
    <n v="0"/>
    <n v="0"/>
    <n v="0"/>
    <n v="0"/>
    <n v="15"/>
    <n v="0"/>
    <n v="0"/>
    <n v="0"/>
    <n v="10"/>
    <n v="0"/>
    <n v="4"/>
    <n v="0"/>
    <n v="29"/>
    <n v="29"/>
    <n v="0"/>
    <n v="0"/>
    <n v="29"/>
    <x v="123"/>
    <n v="81"/>
  </r>
</pivotCacheRecords>
</file>

<file path=xl/pivotCache/pivotCacheRecords5.xml><?xml version="1.0" encoding="utf-8"?>
<pivotCacheRecords xmlns="http://schemas.openxmlformats.org/spreadsheetml/2006/main" xmlns:r="http://schemas.openxmlformats.org/officeDocument/2006/relationships" count="124">
  <r>
    <s v="1 - Inez E."/>
    <x v="0"/>
    <x v="0"/>
    <x v="0"/>
    <s v="AENO - AREC"/>
    <s v="Astana"/>
    <s v="ja"/>
    <m/>
    <n v="41"/>
    <n v="12"/>
    <n v="61"/>
    <n v="141"/>
    <n v="192"/>
    <n v="111"/>
    <n v="172"/>
    <n v="103"/>
    <n v="171"/>
    <n v="101"/>
    <n v="11"/>
    <n v="132"/>
    <n v="33"/>
    <n v="73"/>
    <n v="122"/>
    <m/>
    <n v="0"/>
    <n v="0"/>
    <n v="0"/>
    <n v="0"/>
    <n v="0"/>
    <n v="0"/>
    <n v="0"/>
    <n v="0"/>
    <n v="0"/>
    <n v="0"/>
    <n v="0"/>
    <n v="0"/>
    <n v="0"/>
    <n v="15"/>
    <n v="0"/>
    <n v="15"/>
    <n v="15"/>
    <n v="0"/>
    <n v="0"/>
    <n v="15"/>
    <x v="0"/>
    <n v="100"/>
    <n v="1"/>
    <s v="-"/>
  </r>
  <r>
    <s v="2 - Kees-Jan G."/>
    <x v="1"/>
    <x v="1"/>
    <x v="1"/>
    <s v="MENC - FJZ"/>
    <s v="CCC Team"/>
    <s v="ja"/>
    <m/>
    <n v="11"/>
    <n v="12"/>
    <n v="71"/>
    <n v="103"/>
    <n v="1"/>
    <n v="14"/>
    <n v="111"/>
    <n v="21"/>
    <n v="171"/>
    <n v="2"/>
    <n v="184"/>
    <n v="23"/>
    <n v="31"/>
    <n v="73"/>
    <n v="33"/>
    <m/>
    <n v="0"/>
    <n v="0"/>
    <n v="0"/>
    <n v="0"/>
    <n v="0"/>
    <n v="0"/>
    <n v="0"/>
    <n v="0"/>
    <n v="0"/>
    <n v="0"/>
    <n v="0"/>
    <n v="0"/>
    <n v="0"/>
    <n v="15"/>
    <n v="0"/>
    <n v="15"/>
    <n v="15"/>
    <n v="0"/>
    <n v="0"/>
    <n v="15"/>
    <x v="1"/>
    <n v="100"/>
    <n v="1"/>
    <s v="-"/>
  </r>
  <r>
    <s v="3 - Celine K."/>
    <x v="2"/>
    <x v="2"/>
    <x v="2"/>
    <s v="RENA - REGIE"/>
    <s v="Team Ineos Grenadiers"/>
    <s v="ja"/>
    <m/>
    <n v="73"/>
    <n v="3"/>
    <n v="11"/>
    <n v="22"/>
    <n v="33"/>
    <n v="51"/>
    <n v="61"/>
    <n v="65"/>
    <n v="12"/>
    <n v="81"/>
    <n v="84"/>
    <n v="101"/>
    <n v="122"/>
    <n v="131"/>
    <n v="191"/>
    <m/>
    <n v="30"/>
    <n v="0"/>
    <n v="0"/>
    <n v="20"/>
    <n v="0"/>
    <n v="0"/>
    <n v="0"/>
    <n v="0"/>
    <n v="0"/>
    <n v="10"/>
    <n v="0"/>
    <n v="0"/>
    <n v="0"/>
    <n v="0"/>
    <n v="0"/>
    <n v="60"/>
    <n v="60"/>
    <n v="0"/>
    <n v="0"/>
    <n v="60"/>
    <x v="2"/>
    <n v="17"/>
    <n v="1"/>
    <s v="-"/>
  </r>
  <r>
    <s v="4 - Pier de J."/>
    <x v="3"/>
    <x v="3"/>
    <x v="0"/>
    <s v="RENA - REGIE"/>
    <s v="Astana"/>
    <s v="ja"/>
    <m/>
    <n v="11"/>
    <n v="1"/>
    <n v="3"/>
    <n v="12"/>
    <n v="17"/>
    <n v="21"/>
    <n v="22"/>
    <n v="41"/>
    <n v="65"/>
    <n v="73"/>
    <n v="111"/>
    <n v="122"/>
    <n v="141"/>
    <n v="146"/>
    <n v="183"/>
    <m/>
    <n v="0"/>
    <n v="0"/>
    <n v="0"/>
    <n v="0"/>
    <n v="0"/>
    <n v="0"/>
    <n v="20"/>
    <n v="0"/>
    <n v="0"/>
    <n v="15"/>
    <n v="0"/>
    <n v="0"/>
    <n v="0"/>
    <n v="0"/>
    <n v="35"/>
    <n v="70"/>
    <n v="70"/>
    <n v="0"/>
    <n v="0"/>
    <n v="70"/>
    <x v="3"/>
    <n v="11"/>
    <n v="1"/>
    <s v="-"/>
  </r>
  <r>
    <s v="5 - Mark van L."/>
    <x v="4"/>
    <x v="4"/>
    <x v="0"/>
    <s v="RENA - REGH"/>
    <s v="Deceuninck - Quick Step"/>
    <s v="ja"/>
    <m/>
    <n v="103"/>
    <n v="2"/>
    <n v="41"/>
    <n v="184"/>
    <n v="14"/>
    <n v="111"/>
    <n v="73"/>
    <n v="92"/>
    <n v="62"/>
    <n v="81"/>
    <n v="12"/>
    <n v="18"/>
    <n v="91"/>
    <n v="113"/>
    <n v="164"/>
    <m/>
    <n v="0"/>
    <n v="0"/>
    <n v="0"/>
    <n v="0"/>
    <n v="0"/>
    <n v="0"/>
    <n v="15"/>
    <n v="0"/>
    <n v="0"/>
    <n v="10"/>
    <n v="0"/>
    <n v="0"/>
    <n v="0"/>
    <n v="0"/>
    <n v="25"/>
    <n v="50"/>
    <n v="50"/>
    <n v="0"/>
    <n v="0"/>
    <n v="50"/>
    <x v="4"/>
    <n v="27"/>
    <n v="1"/>
    <s v="-"/>
  </r>
  <r>
    <s v="6 - Rogier de B."/>
    <x v="5"/>
    <x v="1"/>
    <x v="0"/>
    <s v="iENH - IDATE"/>
    <s v="Astana"/>
    <s v="ja"/>
    <m/>
    <n v="21"/>
    <n v="184"/>
    <n v="2"/>
    <n v="11"/>
    <n v="14"/>
    <n v="22"/>
    <n v="51"/>
    <n v="71"/>
    <n v="59"/>
    <n v="73"/>
    <n v="81"/>
    <n v="33"/>
    <n v="61"/>
    <n v="121"/>
    <n v="131"/>
    <m/>
    <n v="0"/>
    <n v="0"/>
    <n v="0"/>
    <n v="0"/>
    <n v="0"/>
    <n v="20"/>
    <n v="0"/>
    <n v="0"/>
    <n v="0"/>
    <n v="15"/>
    <n v="10"/>
    <n v="0"/>
    <n v="0"/>
    <n v="0"/>
    <n v="0"/>
    <n v="45"/>
    <n v="45"/>
    <n v="0"/>
    <n v="0"/>
    <n v="45"/>
    <x v="5"/>
    <n v="36"/>
    <n v="1"/>
    <s v="-"/>
  </r>
  <r>
    <s v="7 - Paul van V."/>
    <x v="6"/>
    <x v="5"/>
    <x v="0"/>
    <s v="MENC - PIM"/>
    <s v="Groupama FDJ"/>
    <s v="ja"/>
    <m/>
    <n v="11"/>
    <n v="14"/>
    <n v="12"/>
    <n v="81"/>
    <n v="33"/>
    <n v="61"/>
    <n v="73"/>
    <n v="1"/>
    <n v="121"/>
    <n v="22"/>
    <n v="31"/>
    <n v="21"/>
    <n v="111"/>
    <n v="103"/>
    <n v="184"/>
    <m/>
    <n v="0"/>
    <n v="0"/>
    <n v="0"/>
    <n v="10"/>
    <n v="0"/>
    <n v="0"/>
    <n v="15"/>
    <n v="0"/>
    <n v="0"/>
    <n v="20"/>
    <n v="0"/>
    <n v="0"/>
    <n v="0"/>
    <n v="0"/>
    <n v="0"/>
    <n v="45"/>
    <n v="45"/>
    <n v="0"/>
    <n v="0"/>
    <n v="45"/>
    <x v="6"/>
    <n v="36"/>
    <n v="1"/>
    <s v="-"/>
  </r>
  <r>
    <s v="8 - Maarten L."/>
    <x v="7"/>
    <x v="6"/>
    <x v="0"/>
    <s v="DCMR - REGENBOOG"/>
    <s v="Astana"/>
    <s v="ja"/>
    <m/>
    <n v="93"/>
    <n v="12"/>
    <n v="65"/>
    <n v="2"/>
    <n v="1"/>
    <n v="11"/>
    <n v="21"/>
    <n v="22"/>
    <n v="33"/>
    <n v="73"/>
    <n v="81"/>
    <n v="111"/>
    <n v="141"/>
    <n v="152"/>
    <n v="184"/>
    <m/>
    <n v="8"/>
    <n v="0"/>
    <n v="0"/>
    <n v="0"/>
    <n v="0"/>
    <n v="0"/>
    <n v="0"/>
    <n v="20"/>
    <n v="0"/>
    <n v="15"/>
    <n v="10"/>
    <n v="0"/>
    <n v="0"/>
    <n v="9"/>
    <n v="0"/>
    <n v="62"/>
    <n v="62"/>
    <n v="0"/>
    <n v="0"/>
    <n v="62"/>
    <x v="7"/>
    <n v="15"/>
    <n v="1"/>
    <s v="-"/>
  </r>
  <r>
    <s v="9 - Isabel V."/>
    <x v="8"/>
    <x v="7"/>
    <x v="0"/>
    <s v="MENC - FJZ"/>
    <s v="AG2R La Mondiale"/>
    <s v="ja"/>
    <m/>
    <n v="2"/>
    <n v="1"/>
    <n v="51"/>
    <n v="61"/>
    <n v="65"/>
    <n v="73"/>
    <n v="81"/>
    <n v="91"/>
    <n v="93"/>
    <n v="101"/>
    <n v="103"/>
    <n v="132"/>
    <n v="184"/>
    <n v="21"/>
    <n v="12"/>
    <m/>
    <n v="0"/>
    <n v="0"/>
    <n v="0"/>
    <n v="0"/>
    <n v="0"/>
    <n v="15"/>
    <n v="10"/>
    <n v="0"/>
    <n v="4"/>
    <n v="0"/>
    <n v="0"/>
    <n v="0"/>
    <n v="0"/>
    <n v="0"/>
    <n v="0"/>
    <n v="29"/>
    <n v="29"/>
    <n v="0"/>
    <n v="0"/>
    <n v="29"/>
    <x v="8"/>
    <n v="81"/>
    <n v="1"/>
    <s v="-"/>
  </r>
  <r>
    <s v="10 - Quirijn M."/>
    <x v="9"/>
    <x v="8"/>
    <x v="0"/>
    <s v="MENC - FJZ"/>
    <s v="AG2R La Mondiale"/>
    <s v="ja"/>
    <m/>
    <n v="12"/>
    <n v="4"/>
    <n v="36"/>
    <n v="26"/>
    <n v="191"/>
    <n v="14"/>
    <n v="62"/>
    <n v="93"/>
    <n v="165"/>
    <n v="16"/>
    <n v="113"/>
    <n v="28"/>
    <n v="41"/>
    <n v="75"/>
    <n v="22"/>
    <m/>
    <n v="0"/>
    <n v="0"/>
    <n v="0"/>
    <n v="0"/>
    <n v="0"/>
    <n v="0"/>
    <n v="0"/>
    <n v="4"/>
    <n v="0"/>
    <n v="0"/>
    <n v="0"/>
    <n v="0"/>
    <n v="0"/>
    <n v="0"/>
    <n v="20"/>
    <n v="24"/>
    <n v="24"/>
    <n v="0"/>
    <n v="0"/>
    <n v="24"/>
    <x v="9"/>
    <n v="91"/>
    <n v="1"/>
    <s v="-"/>
  </r>
  <r>
    <s v="11 - Koen de K."/>
    <x v="10"/>
    <x v="9"/>
    <x v="0"/>
    <s v="DCMR - REGENBOOG"/>
    <s v="CCC Team"/>
    <s v="ja"/>
    <m/>
    <n v="11"/>
    <n v="12"/>
    <n v="14"/>
    <n v="18"/>
    <n v="1"/>
    <n v="2"/>
    <n v="8"/>
    <n v="21"/>
    <n v="22"/>
    <n v="73"/>
    <n v="111"/>
    <n v="162"/>
    <n v="171"/>
    <n v="191"/>
    <n v="41"/>
    <m/>
    <n v="0"/>
    <n v="0"/>
    <n v="0"/>
    <n v="0"/>
    <n v="0"/>
    <n v="0"/>
    <n v="0"/>
    <n v="0"/>
    <n v="20"/>
    <n v="15"/>
    <n v="0"/>
    <n v="0"/>
    <n v="0"/>
    <n v="0"/>
    <n v="0"/>
    <n v="35"/>
    <n v="35"/>
    <n v="0"/>
    <n v="0"/>
    <n v="35"/>
    <x v="10"/>
    <n v="64"/>
    <n v="1"/>
    <s v="-"/>
  </r>
  <r>
    <s v="12 - Bert van der S."/>
    <x v="11"/>
    <x v="1"/>
    <x v="0"/>
    <s v="DCMR - REGENBOOG"/>
    <s v="Cofidis"/>
    <s v="ja"/>
    <m/>
    <n v="11"/>
    <n v="1"/>
    <n v="12"/>
    <n v="14"/>
    <n v="21"/>
    <n v="31"/>
    <n v="33"/>
    <n v="51"/>
    <n v="61"/>
    <n v="71"/>
    <n v="73"/>
    <n v="103"/>
    <n v="111"/>
    <n v="2"/>
    <n v="184"/>
    <m/>
    <n v="0"/>
    <n v="0"/>
    <n v="0"/>
    <n v="0"/>
    <n v="0"/>
    <n v="0"/>
    <n v="0"/>
    <n v="0"/>
    <n v="0"/>
    <n v="0"/>
    <n v="15"/>
    <n v="0"/>
    <n v="0"/>
    <n v="0"/>
    <n v="0"/>
    <n v="15"/>
    <n v="15"/>
    <n v="0"/>
    <n v="0"/>
    <n v="15"/>
    <x v="11"/>
    <n v="100"/>
    <n v="1"/>
    <s v="-"/>
  </r>
  <r>
    <s v="13 - Sandra S."/>
    <x v="12"/>
    <x v="1"/>
    <x v="0"/>
    <s v="IENH - HENR"/>
    <s v="BORA Hansgrohe"/>
    <s v="ja"/>
    <m/>
    <n v="12"/>
    <n v="21"/>
    <n v="22"/>
    <n v="191"/>
    <n v="31"/>
    <n v="35"/>
    <n v="61"/>
    <n v="73"/>
    <n v="91"/>
    <n v="101"/>
    <n v="111"/>
    <n v="1"/>
    <n v="3"/>
    <n v="131"/>
    <n v="141"/>
    <m/>
    <n v="0"/>
    <n v="0"/>
    <n v="20"/>
    <n v="0"/>
    <n v="0"/>
    <n v="0"/>
    <n v="0"/>
    <n v="15"/>
    <n v="0"/>
    <n v="0"/>
    <n v="0"/>
    <n v="0"/>
    <n v="0"/>
    <n v="0"/>
    <n v="0"/>
    <n v="35"/>
    <n v="35"/>
    <n v="0"/>
    <n v="0"/>
    <n v="35"/>
    <x v="12"/>
    <n v="64"/>
    <n v="1"/>
    <s v="-"/>
  </r>
  <r>
    <s v="14 - Roos M."/>
    <x v="13"/>
    <x v="1"/>
    <x v="0"/>
    <s v="IENH - HENR"/>
    <s v="Mitchelton - Scott"/>
    <s v="ja"/>
    <m/>
    <n v="11"/>
    <n v="12"/>
    <n v="1"/>
    <n v="192"/>
    <n v="161"/>
    <n v="41"/>
    <n v="31"/>
    <n v="51"/>
    <n v="154"/>
    <n v="62"/>
    <n v="73"/>
    <n v="91"/>
    <n v="111"/>
    <n v="134"/>
    <n v="142"/>
    <m/>
    <n v="0"/>
    <n v="0"/>
    <n v="0"/>
    <n v="0"/>
    <n v="0"/>
    <n v="0"/>
    <n v="0"/>
    <n v="0"/>
    <n v="0"/>
    <n v="0"/>
    <n v="15"/>
    <n v="0"/>
    <n v="0"/>
    <n v="0"/>
    <n v="0"/>
    <n v="15"/>
    <n v="15"/>
    <n v="0"/>
    <n v="0"/>
    <n v="15"/>
    <x v="13"/>
    <n v="100"/>
    <n v="1"/>
    <s v="-"/>
  </r>
  <r>
    <s v="15 - Guus M."/>
    <x v="14"/>
    <x v="1"/>
    <x v="0"/>
    <s v="Oud Medewerkers"/>
    <s v="Groupama FDJ"/>
    <s v="ja"/>
    <m/>
    <n v="12"/>
    <n v="11"/>
    <n v="1"/>
    <n v="21"/>
    <n v="41"/>
    <n v="171"/>
    <n v="183"/>
    <n v="14"/>
    <n v="35"/>
    <n v="73"/>
    <n v="91"/>
    <n v="101"/>
    <n v="111"/>
    <n v="122"/>
    <n v="131"/>
    <m/>
    <n v="0"/>
    <n v="0"/>
    <n v="0"/>
    <n v="0"/>
    <n v="0"/>
    <n v="0"/>
    <n v="35"/>
    <n v="0"/>
    <n v="0"/>
    <n v="15"/>
    <n v="0"/>
    <n v="0"/>
    <n v="0"/>
    <n v="0"/>
    <n v="0"/>
    <n v="50"/>
    <n v="50"/>
    <n v="0"/>
    <n v="0"/>
    <n v="50"/>
    <x v="14"/>
    <n v="27"/>
    <n v="1"/>
    <s v="-"/>
  </r>
  <r>
    <s v="16 - Daniël B."/>
    <x v="15"/>
    <x v="1"/>
    <x v="0"/>
    <s v="DCMR - REGENBOOG"/>
    <s v="Mitchelton - Scott"/>
    <s v="ja"/>
    <m/>
    <n v="12"/>
    <n v="11"/>
    <n v="2"/>
    <n v="1"/>
    <n v="21"/>
    <n v="41"/>
    <n v="73"/>
    <n v="71"/>
    <n v="111"/>
    <n v="51"/>
    <n v="101"/>
    <n v="142"/>
    <n v="172"/>
    <n v="191"/>
    <n v="61"/>
    <m/>
    <n v="0"/>
    <n v="0"/>
    <n v="0"/>
    <n v="0"/>
    <n v="0"/>
    <n v="0"/>
    <n v="15"/>
    <n v="0"/>
    <n v="0"/>
    <n v="0"/>
    <n v="0"/>
    <n v="0"/>
    <n v="0"/>
    <n v="0"/>
    <n v="0"/>
    <n v="15"/>
    <n v="15"/>
    <n v="0"/>
    <n v="0"/>
    <n v="15"/>
    <x v="15"/>
    <n v="100"/>
    <n v="1"/>
    <s v="-"/>
  </r>
  <r>
    <s v="17 - Michael S."/>
    <x v="16"/>
    <x v="10"/>
    <x v="0"/>
    <s v="IENH - IREBA"/>
    <s v="Cofidis"/>
    <s v="ja"/>
    <m/>
    <n v="12"/>
    <n v="11"/>
    <n v="21"/>
    <n v="1"/>
    <n v="31"/>
    <n v="73"/>
    <n v="17"/>
    <n v="91"/>
    <n v="3"/>
    <n v="122"/>
    <n v="171"/>
    <n v="191"/>
    <n v="61"/>
    <n v="101"/>
    <n v="62"/>
    <m/>
    <n v="0"/>
    <n v="0"/>
    <n v="0"/>
    <n v="0"/>
    <n v="0"/>
    <n v="15"/>
    <n v="0"/>
    <n v="0"/>
    <n v="0"/>
    <n v="0"/>
    <n v="0"/>
    <n v="0"/>
    <n v="0"/>
    <n v="0"/>
    <n v="0"/>
    <n v="15"/>
    <n v="15"/>
    <n v="0"/>
    <n v="0"/>
    <n v="15"/>
    <x v="16"/>
    <n v="100"/>
    <n v="1"/>
    <s v="-"/>
  </r>
  <r>
    <s v="18 - Tim Z."/>
    <x v="17"/>
    <x v="1"/>
    <x v="0"/>
    <s v="MENC - FJZ"/>
    <s v="BORA Hansgrohe"/>
    <s v="ja"/>
    <m/>
    <n v="11"/>
    <n v="2"/>
    <n v="21"/>
    <n v="22"/>
    <n v="34"/>
    <n v="41"/>
    <n v="61"/>
    <n v="91"/>
    <n v="141"/>
    <n v="12"/>
    <n v="192"/>
    <n v="33"/>
    <n v="81"/>
    <n v="73"/>
    <n v="1"/>
    <m/>
    <n v="0"/>
    <n v="0"/>
    <n v="0"/>
    <n v="20"/>
    <n v="0"/>
    <n v="0"/>
    <n v="0"/>
    <n v="0"/>
    <n v="0"/>
    <n v="0"/>
    <n v="0"/>
    <n v="0"/>
    <n v="10"/>
    <n v="15"/>
    <n v="0"/>
    <n v="45"/>
    <n v="45"/>
    <n v="0"/>
    <n v="0"/>
    <n v="45"/>
    <x v="17"/>
    <n v="36"/>
    <n v="1"/>
    <s v="-"/>
  </r>
  <r>
    <s v="19 - Vera de L."/>
    <x v="18"/>
    <x v="1"/>
    <x v="0"/>
    <s v="RENA - REGH"/>
    <s v="Movistar Team"/>
    <s v="ja"/>
    <m/>
    <n v="12"/>
    <n v="81"/>
    <n v="73"/>
    <n v="33"/>
    <n v="82"/>
    <n v="101"/>
    <n v="96"/>
    <n v="21"/>
    <n v="185"/>
    <n v="61"/>
    <n v="171"/>
    <n v="112"/>
    <n v="103"/>
    <n v="191"/>
    <n v="18"/>
    <m/>
    <n v="0"/>
    <n v="10"/>
    <n v="15"/>
    <n v="0"/>
    <n v="0"/>
    <n v="0"/>
    <n v="0"/>
    <n v="0"/>
    <n v="0"/>
    <n v="0"/>
    <n v="0"/>
    <n v="0"/>
    <n v="0"/>
    <n v="0"/>
    <n v="0"/>
    <n v="25"/>
    <n v="25"/>
    <n v="0"/>
    <n v="0"/>
    <n v="25"/>
    <x v="18"/>
    <n v="86"/>
    <n v="1"/>
    <s v="-"/>
  </r>
  <r>
    <s v="20 - Haydée de C."/>
    <x v="19"/>
    <x v="11"/>
    <x v="0"/>
    <s v="DCMR - REGENBOOG"/>
    <s v="AG2R La Mondiale"/>
    <s v="ja"/>
    <m/>
    <n v="1"/>
    <n v="12"/>
    <n v="22"/>
    <n v="33"/>
    <n v="184"/>
    <n v="41"/>
    <n v="181"/>
    <n v="191"/>
    <n v="142"/>
    <n v="71"/>
    <n v="72"/>
    <n v="73"/>
    <n v="81"/>
    <n v="103"/>
    <n v="21"/>
    <m/>
    <n v="0"/>
    <n v="0"/>
    <n v="20"/>
    <n v="0"/>
    <n v="0"/>
    <n v="0"/>
    <n v="0"/>
    <n v="0"/>
    <n v="0"/>
    <n v="0"/>
    <n v="0"/>
    <n v="15"/>
    <n v="10"/>
    <n v="0"/>
    <n v="0"/>
    <n v="45"/>
    <n v="45"/>
    <n v="0"/>
    <n v="0"/>
    <n v="45"/>
    <x v="19"/>
    <n v="36"/>
    <n v="1"/>
    <s v="-"/>
  </r>
  <r>
    <s v="21 - Danny C."/>
    <x v="20"/>
    <x v="12"/>
    <x v="0"/>
    <s v="DCMR - REGENBOOG"/>
    <s v="Groupama FDJ"/>
    <s v="ja"/>
    <m/>
    <n v="11"/>
    <n v="1"/>
    <n v="12"/>
    <n v="21"/>
    <n v="22"/>
    <n v="33"/>
    <n v="73"/>
    <n v="81"/>
    <n v="91"/>
    <n v="183"/>
    <n v="65"/>
    <n v="34"/>
    <n v="74"/>
    <n v="122"/>
    <n v="184"/>
    <m/>
    <n v="0"/>
    <n v="0"/>
    <n v="0"/>
    <n v="0"/>
    <n v="20"/>
    <n v="0"/>
    <n v="15"/>
    <n v="10"/>
    <n v="0"/>
    <n v="35"/>
    <n v="0"/>
    <n v="0"/>
    <n v="0"/>
    <n v="0"/>
    <n v="0"/>
    <n v="80"/>
    <n v="80"/>
    <n v="0"/>
    <n v="0"/>
    <n v="80"/>
    <x v="20"/>
    <n v="5"/>
    <n v="1"/>
    <s v="-"/>
  </r>
  <r>
    <s v="22 - Léon 't H."/>
    <x v="21"/>
    <x v="1"/>
    <x v="0"/>
    <s v="IENH - HENR"/>
    <s v="AG2R La Mondiale"/>
    <s v="ja"/>
    <m/>
    <n v="11"/>
    <n v="21"/>
    <n v="1"/>
    <n v="2"/>
    <n v="31"/>
    <n v="41"/>
    <n v="184"/>
    <n v="111"/>
    <n v="51"/>
    <n v="142"/>
    <n v="12"/>
    <n v="73"/>
    <n v="33"/>
    <n v="131"/>
    <n v="22"/>
    <m/>
    <n v="0"/>
    <n v="0"/>
    <n v="0"/>
    <n v="0"/>
    <n v="0"/>
    <n v="0"/>
    <n v="0"/>
    <n v="0"/>
    <n v="0"/>
    <n v="0"/>
    <n v="0"/>
    <n v="15"/>
    <n v="0"/>
    <n v="0"/>
    <n v="20"/>
    <n v="35"/>
    <n v="35"/>
    <n v="0"/>
    <n v="0"/>
    <n v="35"/>
    <x v="21"/>
    <n v="64"/>
    <n v="1"/>
    <s v="-"/>
  </r>
  <r>
    <s v="23 - Martin S."/>
    <x v="22"/>
    <x v="13"/>
    <x v="0"/>
    <s v="RENA - REGH"/>
    <s v="Mitchelton - Scott"/>
    <s v="ja"/>
    <m/>
    <n v="12"/>
    <n v="11"/>
    <n v="191"/>
    <n v="1"/>
    <n v="2"/>
    <n v="8"/>
    <n v="61"/>
    <n v="184"/>
    <n v="111"/>
    <n v="104"/>
    <n v="103"/>
    <n v="73"/>
    <n v="22"/>
    <n v="33"/>
    <n v="81"/>
    <m/>
    <n v="0"/>
    <n v="0"/>
    <n v="0"/>
    <n v="0"/>
    <n v="0"/>
    <n v="0"/>
    <n v="0"/>
    <n v="0"/>
    <n v="0"/>
    <n v="0"/>
    <n v="0"/>
    <n v="15"/>
    <n v="20"/>
    <n v="0"/>
    <n v="10"/>
    <n v="45"/>
    <n v="45"/>
    <n v="0"/>
    <n v="0"/>
    <n v="45"/>
    <x v="22"/>
    <n v="36"/>
    <n v="1"/>
    <s v="-"/>
  </r>
  <r>
    <s v="24 - Mike M."/>
    <x v="23"/>
    <x v="14"/>
    <x v="0"/>
    <s v="IENH - IHABO"/>
    <s v="CCC Team"/>
    <s v="ja"/>
    <m/>
    <n v="33"/>
    <n v="1"/>
    <n v="11"/>
    <n v="61"/>
    <n v="73"/>
    <n v="21"/>
    <n v="111"/>
    <n v="81"/>
    <n v="23"/>
    <n v="22"/>
    <n v="71"/>
    <n v="12"/>
    <n v="41"/>
    <n v="184"/>
    <n v="142"/>
    <m/>
    <n v="0"/>
    <n v="0"/>
    <n v="0"/>
    <n v="0"/>
    <n v="15"/>
    <n v="0"/>
    <n v="0"/>
    <n v="10"/>
    <n v="0"/>
    <n v="20"/>
    <n v="0"/>
    <n v="0"/>
    <n v="0"/>
    <n v="0"/>
    <n v="0"/>
    <n v="45"/>
    <n v="45"/>
    <n v="0"/>
    <n v="0"/>
    <n v="45"/>
    <x v="23"/>
    <n v="36"/>
    <n v="1"/>
    <s v="-"/>
  </r>
  <r>
    <s v="25 - Hans V."/>
    <x v="24"/>
    <x v="1"/>
    <x v="0"/>
    <s v="Oud Medewerkers"/>
    <s v="Groupama FDJ"/>
    <s v="ja"/>
    <m/>
    <n v="11"/>
    <n v="1"/>
    <n v="21"/>
    <n v="12"/>
    <n v="192"/>
    <n v="31"/>
    <n v="33"/>
    <n v="14"/>
    <n v="73"/>
    <n v="22"/>
    <n v="61"/>
    <n v="131"/>
    <n v="42"/>
    <n v="81"/>
    <n v="62"/>
    <m/>
    <n v="0"/>
    <n v="0"/>
    <n v="0"/>
    <n v="0"/>
    <n v="0"/>
    <n v="0"/>
    <n v="0"/>
    <n v="0"/>
    <n v="15"/>
    <n v="20"/>
    <n v="0"/>
    <n v="0"/>
    <n v="0"/>
    <n v="10"/>
    <n v="0"/>
    <n v="45"/>
    <n v="45"/>
    <n v="0"/>
    <n v="0"/>
    <n v="45"/>
    <x v="24"/>
    <n v="36"/>
    <n v="1"/>
    <s v="-"/>
  </r>
  <r>
    <s v="26 - Pascal van der B."/>
    <x v="25"/>
    <x v="15"/>
    <x v="0"/>
    <s v="RENA - REGH"/>
    <s v="Deceuninck - Quick Step"/>
    <s v="ja"/>
    <m/>
    <n v="12"/>
    <n v="1"/>
    <n v="3"/>
    <n v="4"/>
    <n v="11"/>
    <n v="14"/>
    <n v="21"/>
    <n v="22"/>
    <n v="33"/>
    <n v="73"/>
    <n v="81"/>
    <n v="111"/>
    <n v="103"/>
    <n v="183"/>
    <n v="184"/>
    <m/>
    <n v="0"/>
    <n v="0"/>
    <n v="0"/>
    <n v="0"/>
    <n v="0"/>
    <n v="0"/>
    <n v="0"/>
    <n v="20"/>
    <n v="0"/>
    <n v="15"/>
    <n v="10"/>
    <n v="0"/>
    <n v="0"/>
    <n v="35"/>
    <n v="0"/>
    <n v="80"/>
    <n v="80"/>
    <n v="0"/>
    <n v="0"/>
    <n v="80"/>
    <x v="25"/>
    <n v="5"/>
    <n v="1"/>
    <s v="-"/>
  </r>
  <r>
    <s v="27 - Wouter W."/>
    <x v="26"/>
    <x v="1"/>
    <x v="0"/>
    <s v="AENO - AREC"/>
    <s v="Lotto Soudal"/>
    <s v="ja"/>
    <m/>
    <n v="11"/>
    <n v="1"/>
    <n v="12"/>
    <n v="2"/>
    <n v="14"/>
    <n v="21"/>
    <n v="103"/>
    <n v="62"/>
    <n v="31"/>
    <n v="73"/>
    <n v="71"/>
    <n v="101"/>
    <n v="33"/>
    <n v="81"/>
    <n v="91"/>
    <m/>
    <n v="0"/>
    <n v="0"/>
    <n v="0"/>
    <n v="0"/>
    <n v="0"/>
    <n v="0"/>
    <n v="0"/>
    <n v="0"/>
    <n v="0"/>
    <n v="15"/>
    <n v="0"/>
    <n v="0"/>
    <n v="0"/>
    <n v="10"/>
    <n v="0"/>
    <n v="25"/>
    <n v="25"/>
    <n v="0"/>
    <n v="0"/>
    <n v="25"/>
    <x v="26"/>
    <n v="86"/>
    <n v="1"/>
    <s v="-"/>
  </r>
  <r>
    <s v="28 - Tinka H."/>
    <x v="27"/>
    <x v="1"/>
    <x v="0"/>
    <s v="IENH - IHABO"/>
    <s v="Cofidis"/>
    <s v="ja"/>
    <m/>
    <n v="1"/>
    <n v="21"/>
    <n v="73"/>
    <n v="33"/>
    <n v="11"/>
    <n v="51"/>
    <n v="61"/>
    <n v="65"/>
    <n v="81"/>
    <n v="84"/>
    <n v="92"/>
    <n v="103"/>
    <n v="121"/>
    <n v="132"/>
    <n v="183"/>
    <m/>
    <n v="0"/>
    <n v="0"/>
    <n v="15"/>
    <n v="0"/>
    <n v="0"/>
    <n v="0"/>
    <n v="0"/>
    <n v="0"/>
    <n v="10"/>
    <n v="0"/>
    <n v="0"/>
    <n v="0"/>
    <n v="0"/>
    <n v="0"/>
    <n v="35"/>
    <n v="60"/>
    <n v="60"/>
    <n v="0"/>
    <n v="0"/>
    <n v="60"/>
    <x v="27"/>
    <n v="17"/>
    <n v="1"/>
    <s v="-"/>
  </r>
  <r>
    <s v="29 - Sander S."/>
    <x v="28"/>
    <x v="16"/>
    <x v="0"/>
    <s v="DCMR - REGENBOOG"/>
    <s v="NTT Pro Cycling"/>
    <s v="ja"/>
    <m/>
    <n v="11"/>
    <n v="184"/>
    <n v="2"/>
    <n v="12"/>
    <n v="14"/>
    <n v="21"/>
    <n v="111"/>
    <n v="74"/>
    <n v="192"/>
    <n v="73"/>
    <n v="183"/>
    <n v="61"/>
    <n v="3"/>
    <n v="33"/>
    <n v="171"/>
    <m/>
    <n v="0"/>
    <n v="0"/>
    <n v="0"/>
    <n v="0"/>
    <n v="0"/>
    <n v="0"/>
    <n v="0"/>
    <n v="0"/>
    <n v="0"/>
    <n v="15"/>
    <n v="35"/>
    <n v="0"/>
    <n v="0"/>
    <n v="0"/>
    <n v="0"/>
    <n v="50"/>
    <n v="50"/>
    <n v="0"/>
    <n v="0"/>
    <n v="50"/>
    <x v="28"/>
    <n v="27"/>
    <n v="1"/>
    <s v="-"/>
  </r>
  <r>
    <s v="30 - Roderick S."/>
    <x v="29"/>
    <x v="1"/>
    <x v="0"/>
    <s v="DCMR - REGENBOOG"/>
    <s v="Groupama FDJ"/>
    <s v="ja"/>
    <m/>
    <n v="11"/>
    <n v="1"/>
    <n v="111"/>
    <n v="33"/>
    <n v="21"/>
    <n v="22"/>
    <n v="12"/>
    <n v="103"/>
    <n v="184"/>
    <n v="171"/>
    <n v="142"/>
    <n v="74"/>
    <n v="84"/>
    <n v="61"/>
    <n v="131"/>
    <m/>
    <n v="0"/>
    <n v="0"/>
    <n v="0"/>
    <n v="0"/>
    <n v="0"/>
    <n v="20"/>
    <n v="0"/>
    <n v="0"/>
    <n v="0"/>
    <n v="0"/>
    <n v="0"/>
    <n v="0"/>
    <n v="0"/>
    <n v="0"/>
    <n v="0"/>
    <n v="20"/>
    <n v="20"/>
    <n v="0"/>
    <n v="0"/>
    <n v="20"/>
    <x v="29"/>
    <n v="94"/>
    <n v="1"/>
    <s v="-"/>
  </r>
  <r>
    <s v="31 - Joost C."/>
    <x v="30"/>
    <x v="17"/>
    <x v="0"/>
    <s v="RENA - REGH"/>
    <s v="Team Ineos Grenadiers"/>
    <s v="ja"/>
    <m/>
    <n v="11"/>
    <n v="14"/>
    <n v="21"/>
    <n v="22"/>
    <n v="184"/>
    <n v="183"/>
    <n v="111"/>
    <n v="151"/>
    <n v="71"/>
    <n v="73"/>
    <n v="51"/>
    <n v="12"/>
    <n v="152"/>
    <n v="41"/>
    <n v="62"/>
    <m/>
    <n v="0"/>
    <n v="0"/>
    <n v="0"/>
    <n v="20"/>
    <n v="0"/>
    <n v="35"/>
    <n v="0"/>
    <n v="0"/>
    <n v="0"/>
    <n v="15"/>
    <n v="0"/>
    <n v="0"/>
    <n v="9"/>
    <n v="0"/>
    <n v="0"/>
    <n v="79"/>
    <n v="79"/>
    <n v="0"/>
    <n v="0"/>
    <n v="79"/>
    <x v="30"/>
    <n v="9"/>
    <n v="1"/>
    <s v="-"/>
  </r>
  <r>
    <s v="32 - Edwin B."/>
    <x v="31"/>
    <x v="18"/>
    <x v="0"/>
    <s v="MENC - PIM"/>
    <s v="CCC Team"/>
    <s v="ja"/>
    <m/>
    <n v="11"/>
    <n v="12"/>
    <n v="1"/>
    <n v="2"/>
    <n v="41"/>
    <n v="21"/>
    <n v="61"/>
    <n v="71"/>
    <n v="73"/>
    <n v="111"/>
    <n v="132"/>
    <n v="171"/>
    <n v="184"/>
    <n v="191"/>
    <n v="33"/>
    <m/>
    <n v="0"/>
    <n v="0"/>
    <n v="0"/>
    <n v="0"/>
    <n v="0"/>
    <n v="0"/>
    <n v="0"/>
    <n v="0"/>
    <n v="15"/>
    <n v="0"/>
    <n v="0"/>
    <n v="0"/>
    <n v="0"/>
    <n v="0"/>
    <n v="0"/>
    <n v="15"/>
    <n v="15"/>
    <n v="0"/>
    <n v="0"/>
    <n v="15"/>
    <x v="31"/>
    <n v="100"/>
    <n v="1"/>
    <s v="-"/>
  </r>
  <r>
    <s v="33 - Frans S."/>
    <x v="32"/>
    <x v="19"/>
    <x v="0"/>
    <s v="RENA - REGH"/>
    <s v="Movistar Team"/>
    <s v="ja"/>
    <m/>
    <n v="1"/>
    <n v="21"/>
    <n v="11"/>
    <n v="14"/>
    <n v="33"/>
    <n v="164"/>
    <n v="8"/>
    <n v="104"/>
    <n v="61"/>
    <n v="12"/>
    <n v="171"/>
    <n v="62"/>
    <n v="111"/>
    <n v="184"/>
    <n v="71"/>
    <m/>
    <n v="0"/>
    <n v="0"/>
    <n v="0"/>
    <n v="0"/>
    <n v="0"/>
    <n v="25"/>
    <n v="0"/>
    <n v="0"/>
    <n v="0"/>
    <n v="0"/>
    <n v="0"/>
    <n v="0"/>
    <n v="0"/>
    <n v="0"/>
    <n v="0"/>
    <n v="25"/>
    <n v="25"/>
    <n v="0"/>
    <n v="0"/>
    <n v="25"/>
    <x v="32"/>
    <n v="86"/>
    <n v="1"/>
    <s v="-"/>
  </r>
  <r>
    <s v="34 - Jan van B."/>
    <x v="33"/>
    <x v="1"/>
    <x v="3"/>
    <s v="MENC - FJZ"/>
    <s v="Lotto Soudal"/>
    <s v="ja"/>
    <m/>
    <n v="12"/>
    <n v="73"/>
    <n v="16"/>
    <n v="11"/>
    <n v="22"/>
    <n v="1"/>
    <n v="184"/>
    <n v="21"/>
    <n v="41"/>
    <n v="8"/>
    <n v="31"/>
    <n v="111"/>
    <n v="191"/>
    <n v="81"/>
    <n v="171"/>
    <m/>
    <n v="0"/>
    <n v="15"/>
    <n v="0"/>
    <n v="0"/>
    <n v="20"/>
    <n v="0"/>
    <n v="0"/>
    <n v="0"/>
    <n v="0"/>
    <n v="0"/>
    <n v="0"/>
    <n v="0"/>
    <n v="0"/>
    <n v="10"/>
    <n v="0"/>
    <n v="45"/>
    <n v="45"/>
    <n v="0"/>
    <n v="0"/>
    <n v="45"/>
    <x v="33"/>
    <n v="36"/>
    <n v="1"/>
    <s v="-"/>
  </r>
  <r>
    <s v="35 - Tim van B."/>
    <x v="34"/>
    <x v="1"/>
    <x v="0"/>
    <s v="MENC - FJZ"/>
    <s v="Cofidis"/>
    <s v="ja"/>
    <m/>
    <n v="1"/>
    <n v="73"/>
    <n v="2"/>
    <n v="11"/>
    <n v="22"/>
    <n v="12"/>
    <n v="184"/>
    <n v="21"/>
    <n v="41"/>
    <n v="8"/>
    <n v="81"/>
    <n v="111"/>
    <n v="103"/>
    <n v="142"/>
    <n v="61"/>
    <m/>
    <n v="0"/>
    <n v="15"/>
    <n v="0"/>
    <n v="0"/>
    <n v="20"/>
    <n v="0"/>
    <n v="0"/>
    <n v="0"/>
    <n v="0"/>
    <n v="0"/>
    <n v="10"/>
    <n v="0"/>
    <n v="0"/>
    <n v="0"/>
    <n v="0"/>
    <n v="45"/>
    <n v="45"/>
    <n v="0"/>
    <n v="0"/>
    <n v="45"/>
    <x v="34"/>
    <n v="36"/>
    <n v="1"/>
    <s v="-"/>
  </r>
  <r>
    <s v="36 - Paul van E."/>
    <x v="35"/>
    <x v="20"/>
    <x v="0"/>
    <s v="RENA - REGH"/>
    <s v="Lotto Soudal"/>
    <s v="ja"/>
    <m/>
    <n v="1"/>
    <n v="11"/>
    <n v="111"/>
    <n v="191"/>
    <n v="12"/>
    <n v="21"/>
    <n v="51"/>
    <n v="61"/>
    <n v="22"/>
    <n v="41"/>
    <n v="73"/>
    <n v="141"/>
    <n v="33"/>
    <n v="122"/>
    <n v="91"/>
    <m/>
    <n v="0"/>
    <n v="0"/>
    <n v="0"/>
    <n v="0"/>
    <n v="0"/>
    <n v="0"/>
    <n v="0"/>
    <n v="0"/>
    <n v="20"/>
    <n v="0"/>
    <n v="15"/>
    <n v="0"/>
    <n v="0"/>
    <n v="0"/>
    <n v="0"/>
    <n v="35"/>
    <n v="35"/>
    <n v="0"/>
    <n v="0"/>
    <n v="35"/>
    <x v="35"/>
    <n v="64"/>
    <n v="1"/>
    <s v="-"/>
  </r>
  <r>
    <s v="37 - Sjoerd T."/>
    <x v="36"/>
    <x v="21"/>
    <x v="0"/>
    <s v="DCMR - REGENBOOG"/>
    <s v="Cofidis"/>
    <s v="ja"/>
    <m/>
    <n v="73"/>
    <n v="22"/>
    <n v="14"/>
    <n v="33"/>
    <n v="152"/>
    <n v="65"/>
    <n v="81"/>
    <n v="203"/>
    <n v="21"/>
    <n v="11"/>
    <n v="164"/>
    <n v="137"/>
    <n v="93"/>
    <n v="183"/>
    <n v="174"/>
    <m/>
    <n v="30"/>
    <n v="20"/>
    <n v="0"/>
    <n v="0"/>
    <n v="9"/>
    <n v="0"/>
    <n v="10"/>
    <n v="8"/>
    <n v="0"/>
    <n v="0"/>
    <n v="25"/>
    <n v="2"/>
    <n v="4"/>
    <n v="35"/>
    <n v="6"/>
    <n v="149"/>
    <n v="149"/>
    <n v="0"/>
    <n v="0"/>
    <n v="149"/>
    <x v="36"/>
    <n v="1"/>
    <n v="1"/>
    <s v="-"/>
  </r>
  <r>
    <s v="38 - Quinn H."/>
    <x v="37"/>
    <x v="22"/>
    <x v="4"/>
    <s v="MENC - FJZ"/>
    <s v="Jumbo Visma"/>
    <s v="ja"/>
    <m/>
    <n v="11"/>
    <n v="1"/>
    <n v="8"/>
    <n v="12"/>
    <n v="14"/>
    <n v="21"/>
    <n v="33"/>
    <n v="51"/>
    <n v="184"/>
    <n v="191"/>
    <n v="71"/>
    <n v="81"/>
    <n v="91"/>
    <n v="93"/>
    <n v="73"/>
    <m/>
    <n v="0"/>
    <n v="0"/>
    <n v="0"/>
    <n v="0"/>
    <n v="0"/>
    <n v="0"/>
    <n v="0"/>
    <n v="0"/>
    <n v="0"/>
    <n v="0"/>
    <n v="0"/>
    <n v="10"/>
    <n v="0"/>
    <n v="4"/>
    <n v="15"/>
    <n v="29"/>
    <n v="29"/>
    <n v="0"/>
    <n v="0"/>
    <n v="29"/>
    <x v="37"/>
    <n v="81"/>
    <n v="1"/>
    <s v="-"/>
  </r>
  <r>
    <s v="39 - Corjan H."/>
    <x v="38"/>
    <x v="23"/>
    <x v="0"/>
    <s v="MENC - FJZ"/>
    <s v="BORA Hansgrohe"/>
    <s v="ja"/>
    <m/>
    <n v="1"/>
    <n v="2"/>
    <n v="8"/>
    <n v="12"/>
    <n v="14"/>
    <n v="111"/>
    <n v="184"/>
    <n v="21"/>
    <n v="33"/>
    <n v="71"/>
    <n v="101"/>
    <n v="22"/>
    <n v="81"/>
    <n v="11"/>
    <n v="93"/>
    <m/>
    <n v="0"/>
    <n v="0"/>
    <n v="0"/>
    <n v="0"/>
    <n v="0"/>
    <n v="0"/>
    <n v="0"/>
    <n v="0"/>
    <n v="0"/>
    <n v="0"/>
    <n v="0"/>
    <n v="20"/>
    <n v="10"/>
    <n v="0"/>
    <n v="4"/>
    <n v="34"/>
    <n v="34"/>
    <n v="0"/>
    <n v="0"/>
    <n v="34"/>
    <x v="38"/>
    <n v="75"/>
    <n v="1"/>
    <s v="-"/>
  </r>
  <r>
    <s v="40 - Marcel M."/>
    <x v="39"/>
    <x v="24"/>
    <x v="0"/>
    <s v="RENA - REGH"/>
    <s v="Jumbo Visma"/>
    <s v="ja"/>
    <m/>
    <n v="1"/>
    <n v="21"/>
    <n v="12"/>
    <n v="191"/>
    <n v="184"/>
    <n v="22"/>
    <n v="142"/>
    <n v="73"/>
    <n v="2"/>
    <n v="33"/>
    <n v="81"/>
    <n v="71"/>
    <n v="72"/>
    <n v="101"/>
    <n v="103"/>
    <m/>
    <n v="0"/>
    <n v="0"/>
    <n v="0"/>
    <n v="0"/>
    <n v="0"/>
    <n v="20"/>
    <n v="0"/>
    <n v="15"/>
    <n v="0"/>
    <n v="0"/>
    <n v="10"/>
    <n v="0"/>
    <n v="0"/>
    <n v="0"/>
    <n v="0"/>
    <n v="45"/>
    <n v="45"/>
    <n v="0"/>
    <n v="0"/>
    <n v="45"/>
    <x v="39"/>
    <n v="36"/>
    <n v="1"/>
    <s v="-"/>
  </r>
  <r>
    <s v="41 - Olivia &amp; Eline"/>
    <x v="40"/>
    <x v="25"/>
    <x v="5"/>
    <s v="RENA - REGH"/>
    <s v="AG2R La Mondiale"/>
    <s v="ja"/>
    <m/>
    <n v="184"/>
    <n v="21"/>
    <n v="12"/>
    <n v="191"/>
    <n v="1"/>
    <n v="22"/>
    <n v="142"/>
    <n v="73"/>
    <n v="2"/>
    <n v="33"/>
    <n v="81"/>
    <n v="71"/>
    <n v="111"/>
    <n v="101"/>
    <n v="103"/>
    <m/>
    <n v="0"/>
    <n v="0"/>
    <n v="0"/>
    <n v="0"/>
    <n v="0"/>
    <n v="20"/>
    <n v="0"/>
    <n v="15"/>
    <n v="0"/>
    <n v="0"/>
    <n v="10"/>
    <n v="0"/>
    <n v="0"/>
    <n v="0"/>
    <n v="0"/>
    <n v="45"/>
    <n v="45"/>
    <n v="0"/>
    <n v="0"/>
    <n v="45"/>
    <x v="40"/>
    <n v="36"/>
    <n v="1"/>
    <s v="-"/>
  </r>
  <r>
    <s v="42 - Rob F."/>
    <x v="41"/>
    <x v="26"/>
    <x v="0"/>
    <s v="RENA - REGH"/>
    <s v="NTT Pro Cycling"/>
    <s v="ja"/>
    <m/>
    <n v="1"/>
    <n v="11"/>
    <n v="12"/>
    <n v="14"/>
    <n v="21"/>
    <n v="22"/>
    <n v="31"/>
    <n v="33"/>
    <n v="41"/>
    <n v="61"/>
    <n v="71"/>
    <n v="73"/>
    <n v="81"/>
    <n v="111"/>
    <n v="191"/>
    <m/>
    <n v="0"/>
    <n v="0"/>
    <n v="0"/>
    <n v="0"/>
    <n v="0"/>
    <n v="20"/>
    <n v="0"/>
    <n v="0"/>
    <n v="0"/>
    <n v="0"/>
    <n v="0"/>
    <n v="15"/>
    <n v="10"/>
    <n v="0"/>
    <n v="0"/>
    <n v="45"/>
    <n v="45"/>
    <n v="0"/>
    <n v="0"/>
    <n v="45"/>
    <x v="41"/>
    <n v="36"/>
    <n v="1"/>
    <s v="-"/>
  </r>
  <r>
    <s v="43 - Hans F."/>
    <x v="42"/>
    <x v="27"/>
    <x v="6"/>
    <s v="RENA - REGH"/>
    <s v="AG2R La Mondiale"/>
    <s v="ja"/>
    <m/>
    <n v="1"/>
    <n v="8"/>
    <n v="11"/>
    <n v="12"/>
    <n v="14"/>
    <n v="33"/>
    <n v="43"/>
    <n v="51"/>
    <n v="72"/>
    <n v="101"/>
    <n v="111"/>
    <n v="131"/>
    <n v="141"/>
    <n v="171"/>
    <n v="172"/>
    <m/>
    <n v="0"/>
    <n v="0"/>
    <n v="0"/>
    <n v="0"/>
    <n v="0"/>
    <n v="0"/>
    <n v="5"/>
    <n v="0"/>
    <n v="0"/>
    <n v="0"/>
    <n v="0"/>
    <n v="0"/>
    <n v="0"/>
    <n v="0"/>
    <n v="0"/>
    <n v="5"/>
    <n v="5"/>
    <n v="0"/>
    <n v="0"/>
    <n v="5"/>
    <x v="42"/>
    <n v="114"/>
    <n v="1"/>
    <s v="-"/>
  </r>
  <r>
    <s v="44 - Esther van der L."/>
    <x v="43"/>
    <x v="1"/>
    <x v="0"/>
    <s v="IENH - IHABO"/>
    <s v="Movistar Team"/>
    <s v="ja"/>
    <m/>
    <n v="11"/>
    <n v="71"/>
    <n v="181"/>
    <n v="12"/>
    <n v="1"/>
    <n v="91"/>
    <n v="73"/>
    <n v="22"/>
    <n v="111"/>
    <n v="182"/>
    <n v="81"/>
    <n v="164"/>
    <n v="33"/>
    <n v="184"/>
    <n v="101"/>
    <m/>
    <n v="0"/>
    <n v="0"/>
    <n v="0"/>
    <n v="0"/>
    <n v="0"/>
    <n v="0"/>
    <n v="15"/>
    <n v="20"/>
    <n v="0"/>
    <n v="0"/>
    <n v="10"/>
    <n v="25"/>
    <n v="0"/>
    <n v="0"/>
    <n v="0"/>
    <n v="70"/>
    <n v="70"/>
    <n v="0"/>
    <n v="0"/>
    <n v="70"/>
    <x v="43"/>
    <n v="11"/>
    <n v="1"/>
    <s v="-"/>
  </r>
  <r>
    <s v="45 - Frank S."/>
    <x v="44"/>
    <x v="28"/>
    <x v="0"/>
    <s v="RENA - REGIN"/>
    <s v="Deceuninck - Quick Step"/>
    <s v="ja"/>
    <m/>
    <n v="1"/>
    <n v="8"/>
    <n v="103"/>
    <n v="11"/>
    <n v="12"/>
    <n v="14"/>
    <n v="21"/>
    <n v="22"/>
    <n v="33"/>
    <n v="65"/>
    <n v="73"/>
    <n v="111"/>
    <n v="152"/>
    <n v="184"/>
    <n v="51"/>
    <m/>
    <n v="0"/>
    <n v="0"/>
    <n v="0"/>
    <n v="0"/>
    <n v="0"/>
    <n v="0"/>
    <n v="0"/>
    <n v="20"/>
    <n v="0"/>
    <n v="0"/>
    <n v="15"/>
    <n v="0"/>
    <n v="9"/>
    <n v="0"/>
    <n v="0"/>
    <n v="44"/>
    <n v="44"/>
    <n v="0"/>
    <n v="0"/>
    <n v="44"/>
    <x v="44"/>
    <n v="56"/>
    <n v="1"/>
    <s v="-"/>
  </r>
  <r>
    <s v="46 - Elise B."/>
    <x v="45"/>
    <x v="1"/>
    <x v="0"/>
    <s v="RENA - REGIN"/>
    <s v="Mitchelton - Scott"/>
    <s v="ja"/>
    <m/>
    <n v="73"/>
    <n v="12"/>
    <n v="1"/>
    <n v="131"/>
    <n v="103"/>
    <n v="22"/>
    <n v="11"/>
    <n v="14"/>
    <n v="21"/>
    <n v="31"/>
    <n v="41"/>
    <n v="111"/>
    <n v="184"/>
    <n v="71"/>
    <n v="51"/>
    <m/>
    <n v="30"/>
    <n v="0"/>
    <n v="0"/>
    <n v="0"/>
    <n v="0"/>
    <n v="20"/>
    <n v="0"/>
    <n v="0"/>
    <n v="0"/>
    <n v="0"/>
    <n v="0"/>
    <n v="0"/>
    <n v="0"/>
    <n v="0"/>
    <n v="0"/>
    <n v="50"/>
    <n v="50"/>
    <n v="0"/>
    <n v="0"/>
    <n v="50"/>
    <x v="45"/>
    <n v="27"/>
    <n v="1"/>
    <s v="-"/>
  </r>
  <r>
    <s v="47 - Robert M."/>
    <x v="46"/>
    <x v="1"/>
    <x v="0"/>
    <s v="Oud Medewerkers"/>
    <s v="Lotto Soudal"/>
    <s v="ja"/>
    <m/>
    <n v="1"/>
    <n v="21"/>
    <n v="73"/>
    <n v="16"/>
    <n v="33"/>
    <n v="12"/>
    <n v="17"/>
    <n v="61"/>
    <n v="71"/>
    <n v="93"/>
    <n v="191"/>
    <n v="120"/>
    <n v="131"/>
    <n v="101"/>
    <n v="122"/>
    <m/>
    <n v="0"/>
    <n v="0"/>
    <n v="15"/>
    <n v="0"/>
    <n v="0"/>
    <n v="0"/>
    <n v="0"/>
    <n v="0"/>
    <n v="0"/>
    <n v="4"/>
    <n v="0"/>
    <n v="0"/>
    <n v="0"/>
    <n v="0"/>
    <n v="0"/>
    <n v="19"/>
    <n v="19"/>
    <n v="0"/>
    <n v="0"/>
    <n v="19"/>
    <x v="46"/>
    <n v="97"/>
    <n v="1"/>
    <s v="-"/>
  </r>
  <r>
    <s v="48 - Marco D."/>
    <x v="47"/>
    <x v="1"/>
    <x v="0"/>
    <s v="RENA - REGH"/>
    <s v="NTT Pro Cycling"/>
    <s v="ja"/>
    <m/>
    <n v="11"/>
    <n v="1"/>
    <n v="2"/>
    <n v="8"/>
    <n v="12"/>
    <n v="21"/>
    <n v="22"/>
    <n v="73"/>
    <n v="74"/>
    <n v="81"/>
    <n v="111"/>
    <n v="131"/>
    <n v="184"/>
    <n v="203"/>
    <n v="33"/>
    <m/>
    <n v="0"/>
    <n v="0"/>
    <n v="0"/>
    <n v="0"/>
    <n v="0"/>
    <n v="0"/>
    <n v="20"/>
    <n v="15"/>
    <n v="0"/>
    <n v="10"/>
    <n v="0"/>
    <n v="0"/>
    <n v="0"/>
    <n v="8"/>
    <n v="0"/>
    <n v="53"/>
    <n v="53"/>
    <n v="0"/>
    <n v="0"/>
    <n v="53"/>
    <x v="47"/>
    <n v="24"/>
    <n v="1"/>
    <s v="-"/>
  </r>
  <r>
    <s v="49 - Thijs D."/>
    <x v="48"/>
    <x v="1"/>
    <x v="7"/>
    <s v="RENA - REGH"/>
    <s v="NTT Pro Cycling"/>
    <s v="ja"/>
    <m/>
    <n v="2"/>
    <n v="11"/>
    <n v="1"/>
    <n v="8"/>
    <n v="12"/>
    <n v="21"/>
    <n v="22"/>
    <n v="73"/>
    <n v="81"/>
    <n v="111"/>
    <n v="131"/>
    <n v="184"/>
    <n v="203"/>
    <n v="33"/>
    <n v="14"/>
    <m/>
    <n v="0"/>
    <n v="0"/>
    <n v="0"/>
    <n v="0"/>
    <n v="0"/>
    <n v="0"/>
    <n v="20"/>
    <n v="15"/>
    <n v="10"/>
    <n v="0"/>
    <n v="0"/>
    <n v="0"/>
    <n v="8"/>
    <n v="0"/>
    <n v="0"/>
    <n v="53"/>
    <n v="53"/>
    <n v="0"/>
    <n v="0"/>
    <n v="53"/>
    <x v="48"/>
    <n v="24"/>
    <n v="1"/>
    <s v="-"/>
  </r>
  <r>
    <s v="50 - Petra K."/>
    <x v="49"/>
    <x v="29"/>
    <x v="0"/>
    <s v="RENA - REGH"/>
    <s v="Lotto Soudal"/>
    <s v="ja"/>
    <m/>
    <n v="1"/>
    <n v="3"/>
    <n v="11"/>
    <n v="12"/>
    <n v="21"/>
    <n v="22"/>
    <n v="24"/>
    <n v="33"/>
    <n v="52"/>
    <n v="63"/>
    <n v="73"/>
    <n v="93"/>
    <n v="111"/>
    <n v="172"/>
    <n v="184"/>
    <m/>
    <n v="0"/>
    <n v="0"/>
    <n v="0"/>
    <n v="0"/>
    <n v="0"/>
    <n v="20"/>
    <n v="0"/>
    <n v="0"/>
    <n v="0"/>
    <n v="0"/>
    <n v="15"/>
    <n v="4"/>
    <n v="0"/>
    <n v="0"/>
    <n v="0"/>
    <n v="39"/>
    <n v="39"/>
    <n v="0"/>
    <n v="0"/>
    <n v="39"/>
    <x v="49"/>
    <n v="63"/>
    <n v="1"/>
    <s v="-"/>
  </r>
  <r>
    <s v="51 - Margret N."/>
    <x v="50"/>
    <x v="1"/>
    <x v="0"/>
    <s v="RENA - REGIE"/>
    <s v="Movistar Team"/>
    <s v="ja"/>
    <m/>
    <n v="12"/>
    <n v="1"/>
    <n v="2"/>
    <n v="71"/>
    <n v="101"/>
    <n v="41"/>
    <n v="84"/>
    <n v="171"/>
    <n v="172"/>
    <n v="191"/>
    <n v="201"/>
    <n v="131"/>
    <n v="21"/>
    <n v="11"/>
    <n v="31"/>
    <m/>
    <n v="0"/>
    <n v="0"/>
    <n v="0"/>
    <n v="0"/>
    <n v="0"/>
    <n v="0"/>
    <n v="0"/>
    <n v="0"/>
    <n v="0"/>
    <n v="0"/>
    <n v="0"/>
    <n v="0"/>
    <n v="0"/>
    <n v="0"/>
    <n v="0"/>
    <n v="0"/>
    <n v="0"/>
    <n v="0"/>
    <n v="0"/>
    <n v="0"/>
    <x v="50"/>
    <n v="118"/>
    <n v="1"/>
    <s v="-"/>
  </r>
  <r>
    <s v="52 - Evelien de V."/>
    <x v="51"/>
    <x v="1"/>
    <x v="0"/>
    <s v="DCMR - REGENBOOG"/>
    <s v="Jumbo Visma"/>
    <s v="ja"/>
    <m/>
    <n v="12"/>
    <n v="21"/>
    <n v="33"/>
    <n v="73"/>
    <n v="122"/>
    <n v="121"/>
    <n v="191"/>
    <n v="171"/>
    <n v="103"/>
    <n v="91"/>
    <n v="62"/>
    <n v="1"/>
    <n v="41"/>
    <n v="93"/>
    <n v="51"/>
    <m/>
    <n v="0"/>
    <n v="0"/>
    <n v="0"/>
    <n v="15"/>
    <n v="0"/>
    <n v="0"/>
    <n v="0"/>
    <n v="0"/>
    <n v="0"/>
    <n v="0"/>
    <n v="0"/>
    <n v="0"/>
    <n v="0"/>
    <n v="4"/>
    <n v="0"/>
    <n v="19"/>
    <n v="19"/>
    <n v="0"/>
    <n v="0"/>
    <n v="19"/>
    <x v="51"/>
    <n v="97"/>
    <n v="1"/>
    <s v="-"/>
  </r>
  <r>
    <s v="53 - Amber K."/>
    <x v="52"/>
    <x v="1"/>
    <x v="0"/>
    <s v="IENH - IHABO"/>
    <s v="CCC Team"/>
    <m/>
    <m/>
    <n v="81"/>
    <n v="104"/>
    <n v="142"/>
    <n v="21"/>
    <n v="12"/>
    <n v="1"/>
    <n v="33"/>
    <n v="11"/>
    <n v="61"/>
    <n v="101"/>
    <n v="184"/>
    <n v="22"/>
    <n v="73"/>
    <n v="111"/>
    <n v="54"/>
    <m/>
    <n v="20"/>
    <n v="0"/>
    <n v="0"/>
    <n v="0"/>
    <n v="0"/>
    <n v="0"/>
    <n v="0"/>
    <n v="0"/>
    <n v="0"/>
    <n v="0"/>
    <n v="0"/>
    <n v="20"/>
    <n v="15"/>
    <n v="0"/>
    <n v="0"/>
    <n v="55"/>
    <n v="55"/>
    <n v="0"/>
    <n v="0"/>
    <n v="55"/>
    <x v="52"/>
    <n v="22"/>
    <n v="1"/>
    <s v="-"/>
  </r>
  <r>
    <s v="54 - Raymonde K."/>
    <x v="53"/>
    <x v="1"/>
    <x v="0"/>
    <s v="Oud Medewerkers"/>
    <s v="Deceuninck - Quick Step"/>
    <s v="ja"/>
    <m/>
    <n v="12"/>
    <n v="11"/>
    <n v="1"/>
    <n v="21"/>
    <n v="73"/>
    <n v="51"/>
    <n v="101"/>
    <n v="111"/>
    <n v="131"/>
    <n v="171"/>
    <n v="172"/>
    <n v="181"/>
    <n v="191"/>
    <n v="151"/>
    <n v="152"/>
    <m/>
    <n v="0"/>
    <n v="0"/>
    <n v="0"/>
    <n v="0"/>
    <n v="15"/>
    <n v="0"/>
    <n v="0"/>
    <n v="0"/>
    <n v="0"/>
    <n v="0"/>
    <n v="0"/>
    <n v="0"/>
    <n v="0"/>
    <n v="0"/>
    <n v="9"/>
    <n v="24"/>
    <n v="24"/>
    <n v="0"/>
    <n v="0"/>
    <n v="24"/>
    <x v="53"/>
    <n v="91"/>
    <n v="1"/>
    <s v="-"/>
  </r>
  <r>
    <s v="55 - Marina P."/>
    <x v="54"/>
    <x v="30"/>
    <x v="0"/>
    <s v="iENH - IDATE"/>
    <s v="BORA Hansgrohe"/>
    <s v="ja"/>
    <m/>
    <n v="1"/>
    <n v="103"/>
    <n v="2"/>
    <n v="12"/>
    <n v="22"/>
    <n v="73"/>
    <n v="111"/>
    <n v="131"/>
    <n v="184"/>
    <n v="33"/>
    <n v="71"/>
    <n v="21"/>
    <n v="81"/>
    <n v="191"/>
    <n v="142"/>
    <m/>
    <n v="0"/>
    <n v="0"/>
    <n v="0"/>
    <n v="0"/>
    <n v="20"/>
    <n v="15"/>
    <n v="0"/>
    <n v="0"/>
    <n v="0"/>
    <n v="0"/>
    <n v="0"/>
    <n v="0"/>
    <n v="10"/>
    <n v="0"/>
    <n v="0"/>
    <n v="45"/>
    <n v="45"/>
    <n v="0"/>
    <n v="0"/>
    <n v="45"/>
    <x v="54"/>
    <n v="36"/>
    <n v="1"/>
    <s v="-"/>
  </r>
  <r>
    <s v="56 - Bas van 't H."/>
    <x v="55"/>
    <x v="1"/>
    <x v="0"/>
    <s v="RENA - REGH"/>
    <s v="Lotto Soudal"/>
    <s v="ja"/>
    <m/>
    <n v="11"/>
    <n v="1"/>
    <n v="12"/>
    <n v="184"/>
    <n v="21"/>
    <n v="73"/>
    <n v="22"/>
    <n v="33"/>
    <n v="81"/>
    <n v="65"/>
    <n v="8"/>
    <n v="14"/>
    <n v="51"/>
    <n v="111"/>
    <n v="2"/>
    <m/>
    <n v="0"/>
    <n v="0"/>
    <n v="0"/>
    <n v="0"/>
    <n v="0"/>
    <n v="15"/>
    <n v="20"/>
    <n v="0"/>
    <n v="10"/>
    <n v="0"/>
    <n v="0"/>
    <n v="0"/>
    <n v="0"/>
    <n v="0"/>
    <n v="0"/>
    <n v="45"/>
    <n v="45"/>
    <n v="0"/>
    <n v="0"/>
    <n v="45"/>
    <x v="55"/>
    <n v="36"/>
    <n v="1"/>
    <s v="-"/>
  </r>
  <r>
    <s v="57 - Jacques F."/>
    <x v="56"/>
    <x v="31"/>
    <x v="0"/>
    <s v="MENC - PIM"/>
    <s v="CCC Team"/>
    <s v="ja"/>
    <m/>
    <n v="1"/>
    <n v="12"/>
    <n v="11"/>
    <n v="21"/>
    <n v="22"/>
    <n v="33"/>
    <n v="41"/>
    <n v="51"/>
    <n v="61"/>
    <n v="73"/>
    <n v="81"/>
    <n v="103"/>
    <n v="104"/>
    <n v="184"/>
    <n v="141"/>
    <m/>
    <n v="0"/>
    <n v="0"/>
    <n v="0"/>
    <n v="0"/>
    <n v="20"/>
    <n v="0"/>
    <n v="0"/>
    <n v="0"/>
    <n v="0"/>
    <n v="15"/>
    <n v="10"/>
    <n v="0"/>
    <n v="0"/>
    <n v="0"/>
    <n v="0"/>
    <n v="45"/>
    <n v="45"/>
    <n v="0"/>
    <n v="0"/>
    <n v="45"/>
    <x v="56"/>
    <n v="36"/>
    <n v="1"/>
    <s v="-"/>
  </r>
  <r>
    <s v="58 - Ivonne L."/>
    <x v="57"/>
    <x v="32"/>
    <x v="0"/>
    <s v="RENA - REGIE"/>
    <s v="Mitchelton - Scott"/>
    <s v="ja"/>
    <m/>
    <n v="14"/>
    <n v="12"/>
    <n v="11"/>
    <n v="1"/>
    <n v="2"/>
    <n v="183"/>
    <n v="21"/>
    <n v="111"/>
    <n v="93"/>
    <n v="81"/>
    <n v="152"/>
    <n v="73"/>
    <n v="22"/>
    <n v="33"/>
    <n v="164"/>
    <m/>
    <n v="0"/>
    <n v="0"/>
    <n v="0"/>
    <n v="0"/>
    <n v="0"/>
    <n v="35"/>
    <n v="0"/>
    <n v="0"/>
    <n v="4"/>
    <n v="10"/>
    <n v="9"/>
    <n v="15"/>
    <n v="20"/>
    <n v="0"/>
    <n v="25"/>
    <n v="118"/>
    <n v="118"/>
    <n v="0"/>
    <n v="0"/>
    <n v="118"/>
    <x v="57"/>
    <n v="2"/>
    <n v="1"/>
    <s v="-"/>
  </r>
  <r>
    <s v="59 - Carola L."/>
    <x v="58"/>
    <x v="33"/>
    <x v="8"/>
    <s v="RENA - REGIE"/>
    <s v="Team Ineos Grenadiers"/>
    <s v="ja"/>
    <m/>
    <n v="11"/>
    <n v="12"/>
    <n v="74"/>
    <n v="103"/>
    <n v="192"/>
    <n v="21"/>
    <n v="1"/>
    <n v="71"/>
    <n v="33"/>
    <n v="53"/>
    <n v="112"/>
    <n v="65"/>
    <n v="181"/>
    <n v="35"/>
    <n v="171"/>
    <m/>
    <n v="0"/>
    <n v="0"/>
    <n v="0"/>
    <n v="0"/>
    <n v="0"/>
    <n v="0"/>
    <n v="0"/>
    <n v="0"/>
    <n v="0"/>
    <n v="0"/>
    <n v="0"/>
    <n v="0"/>
    <n v="0"/>
    <n v="0"/>
    <n v="0"/>
    <n v="0"/>
    <n v="0"/>
    <n v="0"/>
    <n v="0"/>
    <n v="0"/>
    <x v="58"/>
    <n v="118"/>
    <n v="1"/>
    <s v="-"/>
  </r>
  <r>
    <s v="60 - Jan L."/>
    <x v="59"/>
    <x v="34"/>
    <x v="0"/>
    <s v="RENA - REGIE"/>
    <s v="CCC Team"/>
    <s v="ja"/>
    <m/>
    <n v="11"/>
    <n v="12"/>
    <n v="14"/>
    <n v="1"/>
    <n v="2"/>
    <n v="8"/>
    <n v="21"/>
    <n v="22"/>
    <n v="33"/>
    <n v="41"/>
    <n v="111"/>
    <n v="131"/>
    <n v="184"/>
    <n v="191"/>
    <n v="62"/>
    <m/>
    <n v="0"/>
    <n v="0"/>
    <n v="0"/>
    <n v="0"/>
    <n v="0"/>
    <n v="0"/>
    <n v="0"/>
    <n v="20"/>
    <n v="0"/>
    <n v="0"/>
    <n v="0"/>
    <n v="0"/>
    <n v="0"/>
    <n v="0"/>
    <n v="0"/>
    <n v="20"/>
    <n v="20"/>
    <n v="0"/>
    <n v="0"/>
    <n v="20"/>
    <x v="59"/>
    <n v="94"/>
    <n v="1"/>
    <s v="-"/>
  </r>
  <r>
    <s v="61 - Marcel S."/>
    <x v="60"/>
    <x v="35"/>
    <x v="0"/>
    <s v="DCMR - REGENBOOG"/>
    <s v="Cofidis"/>
    <s v="ja"/>
    <m/>
    <n v="11"/>
    <n v="1"/>
    <n v="2"/>
    <n v="12"/>
    <n v="21"/>
    <n v="22"/>
    <n v="31"/>
    <n v="41"/>
    <n v="51"/>
    <n v="73"/>
    <n v="81"/>
    <n v="111"/>
    <n v="171"/>
    <n v="184"/>
    <n v="191"/>
    <m/>
    <n v="0"/>
    <n v="0"/>
    <n v="0"/>
    <n v="0"/>
    <n v="0"/>
    <n v="20"/>
    <n v="0"/>
    <n v="0"/>
    <n v="0"/>
    <n v="15"/>
    <n v="10"/>
    <n v="0"/>
    <n v="0"/>
    <n v="0"/>
    <n v="0"/>
    <n v="45"/>
    <n v="45"/>
    <n v="0"/>
    <n v="0"/>
    <n v="45"/>
    <x v="60"/>
    <n v="36"/>
    <n v="1"/>
    <s v="-"/>
  </r>
  <r>
    <s v="62 - Elly V."/>
    <x v="61"/>
    <x v="1"/>
    <x v="0"/>
    <s v="MENC - PIM"/>
    <s v="Mitchelton - Scott"/>
    <s v="ja"/>
    <m/>
    <n v="181"/>
    <n v="53"/>
    <n v="1"/>
    <n v="12"/>
    <n v="65"/>
    <n v="23"/>
    <n v="142"/>
    <n v="74"/>
    <n v="137"/>
    <n v="92"/>
    <n v="21"/>
    <n v="117"/>
    <n v="132"/>
    <n v="5"/>
    <n v="103"/>
    <m/>
    <n v="0"/>
    <n v="0"/>
    <n v="0"/>
    <n v="0"/>
    <n v="0"/>
    <n v="0"/>
    <n v="0"/>
    <n v="0"/>
    <n v="2"/>
    <n v="0"/>
    <n v="0"/>
    <n v="0"/>
    <n v="0"/>
    <n v="0"/>
    <n v="0"/>
    <n v="2"/>
    <n v="2"/>
    <n v="0"/>
    <n v="0"/>
    <n v="2"/>
    <x v="61"/>
    <n v="117"/>
    <n v="1"/>
    <s v="-"/>
  </r>
  <r>
    <s v="63 - Kevin S."/>
    <x v="62"/>
    <x v="36"/>
    <x v="0"/>
    <s v="RENA - REGIN"/>
    <s v="Deceuninck - Quick Step"/>
    <m/>
    <m/>
    <n v="11"/>
    <n v="22"/>
    <n v="33"/>
    <n v="111"/>
    <n v="71"/>
    <n v="12"/>
    <n v="184"/>
    <n v="191"/>
    <n v="73"/>
    <n v="21"/>
    <n v="65"/>
    <n v="1"/>
    <n v="152"/>
    <n v="14"/>
    <n v="174"/>
    <m/>
    <n v="0"/>
    <n v="20"/>
    <n v="0"/>
    <n v="0"/>
    <n v="0"/>
    <n v="0"/>
    <n v="0"/>
    <n v="0"/>
    <n v="15"/>
    <n v="0"/>
    <n v="0"/>
    <n v="0"/>
    <n v="9"/>
    <n v="0"/>
    <n v="6"/>
    <n v="50"/>
    <n v="50"/>
    <n v="0"/>
    <n v="0"/>
    <n v="50"/>
    <x v="62"/>
    <n v="27"/>
    <n v="1"/>
    <s v="-"/>
  </r>
  <r>
    <s v="64 - Emiel V."/>
    <x v="63"/>
    <x v="37"/>
    <x v="0"/>
    <s v="IENH - HENR"/>
    <s v="Movistar Team"/>
    <s v="ja"/>
    <m/>
    <n v="11"/>
    <n v="3"/>
    <n v="1"/>
    <n v="21"/>
    <n v="12"/>
    <n v="111"/>
    <n v="181"/>
    <n v="184"/>
    <n v="192"/>
    <n v="191"/>
    <n v="73"/>
    <n v="14"/>
    <n v="22"/>
    <n v="65"/>
    <n v="2"/>
    <m/>
    <n v="0"/>
    <n v="0"/>
    <n v="0"/>
    <n v="0"/>
    <n v="0"/>
    <n v="0"/>
    <n v="0"/>
    <n v="0"/>
    <n v="0"/>
    <n v="0"/>
    <n v="15"/>
    <n v="0"/>
    <n v="20"/>
    <n v="0"/>
    <n v="0"/>
    <n v="35"/>
    <n v="35"/>
    <n v="0"/>
    <n v="0"/>
    <n v="35"/>
    <x v="63"/>
    <n v="64"/>
    <n v="1"/>
    <s v="-"/>
  </r>
  <r>
    <s v="65 - Maurice van der K."/>
    <x v="64"/>
    <x v="38"/>
    <x v="0"/>
    <s v="Oud Medewerkers"/>
    <s v="AG2R La Mondiale"/>
    <s v="ja"/>
    <m/>
    <n v="1"/>
    <n v="12"/>
    <n v="11"/>
    <n v="62"/>
    <n v="14"/>
    <n v="21"/>
    <n v="31"/>
    <n v="3"/>
    <n v="4"/>
    <n v="203"/>
    <n v="171"/>
    <n v="173"/>
    <n v="33"/>
    <n v="74"/>
    <n v="73"/>
    <m/>
    <n v="0"/>
    <n v="0"/>
    <n v="0"/>
    <n v="0"/>
    <n v="0"/>
    <n v="0"/>
    <n v="0"/>
    <n v="0"/>
    <n v="0"/>
    <n v="8"/>
    <n v="0"/>
    <n v="30"/>
    <n v="0"/>
    <n v="0"/>
    <n v="15"/>
    <n v="53"/>
    <n v="53"/>
    <n v="0"/>
    <n v="0"/>
    <n v="53"/>
    <x v="64"/>
    <n v="24"/>
    <n v="1"/>
    <s v="-"/>
  </r>
  <r>
    <s v="66 - Sandra van D."/>
    <x v="65"/>
    <x v="1"/>
    <x v="0"/>
    <s v="iENH - IDATE"/>
    <s v="Deceuninck - Quick Step"/>
    <s v="ja"/>
    <m/>
    <n v="11"/>
    <n v="1"/>
    <n v="12"/>
    <n v="14"/>
    <n v="21"/>
    <n v="61"/>
    <n v="72"/>
    <n v="73"/>
    <n v="101"/>
    <n v="131"/>
    <n v="171"/>
    <n v="172"/>
    <n v="191"/>
    <n v="8"/>
    <n v="2"/>
    <m/>
    <n v="0"/>
    <n v="0"/>
    <n v="0"/>
    <n v="0"/>
    <n v="0"/>
    <n v="0"/>
    <n v="0"/>
    <n v="15"/>
    <n v="0"/>
    <n v="0"/>
    <n v="0"/>
    <n v="0"/>
    <n v="0"/>
    <n v="0"/>
    <n v="0"/>
    <n v="15"/>
    <n v="15"/>
    <n v="0"/>
    <n v="0"/>
    <n v="15"/>
    <x v="65"/>
    <n v="100"/>
    <n v="1"/>
    <s v="-"/>
  </r>
  <r>
    <s v="67 - Cor V."/>
    <x v="66"/>
    <x v="39"/>
    <x v="0"/>
    <s v="DCMR - REGENBOOG"/>
    <s v="BORA Hansgrohe"/>
    <s v="ja"/>
    <m/>
    <n v="11"/>
    <n v="1"/>
    <n v="184"/>
    <n v="12"/>
    <n v="61"/>
    <n v="41"/>
    <n v="8"/>
    <n v="111"/>
    <n v="192"/>
    <n v="62"/>
    <n v="22"/>
    <n v="33"/>
    <n v="81"/>
    <n v="213"/>
    <n v="142"/>
    <m/>
    <n v="0"/>
    <n v="0"/>
    <n v="0"/>
    <n v="0"/>
    <n v="0"/>
    <n v="0"/>
    <n v="0"/>
    <n v="0"/>
    <n v="0"/>
    <n v="0"/>
    <n v="20"/>
    <n v="0"/>
    <n v="10"/>
    <n v="0"/>
    <n v="0"/>
    <n v="30"/>
    <n v="30"/>
    <n v="0"/>
    <n v="0"/>
    <n v="30"/>
    <x v="66"/>
    <n v="77"/>
    <n v="1"/>
    <s v="-"/>
  </r>
  <r>
    <s v="68 - René van der S."/>
    <x v="67"/>
    <x v="40"/>
    <x v="0"/>
    <s v="Oud Medewerkers"/>
    <s v="AG2R La Mondiale"/>
    <s v="ja"/>
    <m/>
    <n v="11"/>
    <n v="1"/>
    <n v="12"/>
    <n v="8"/>
    <n v="14"/>
    <n v="21"/>
    <n v="73"/>
    <n v="111"/>
    <n v="84"/>
    <n v="22"/>
    <n v="33"/>
    <n v="65"/>
    <n v="184"/>
    <n v="142"/>
    <n v="31"/>
    <m/>
    <n v="0"/>
    <n v="0"/>
    <n v="0"/>
    <n v="0"/>
    <n v="0"/>
    <n v="0"/>
    <n v="15"/>
    <n v="0"/>
    <n v="0"/>
    <n v="20"/>
    <n v="0"/>
    <n v="0"/>
    <n v="0"/>
    <n v="0"/>
    <n v="0"/>
    <n v="35"/>
    <n v="35"/>
    <n v="0"/>
    <n v="0"/>
    <n v="35"/>
    <x v="67"/>
    <n v="64"/>
    <n v="1"/>
    <s v="-"/>
  </r>
  <r>
    <s v="69 - Toine S."/>
    <x v="68"/>
    <x v="41"/>
    <x v="9"/>
    <s v="MENC - FJZ"/>
    <s v="Deceuninck - Quick Step"/>
    <s v="ja"/>
    <m/>
    <n v="12"/>
    <n v="191"/>
    <n v="73"/>
    <n v="131"/>
    <n v="171"/>
    <n v="164"/>
    <n v="1"/>
    <n v="3"/>
    <n v="31"/>
    <n v="62"/>
    <n v="72"/>
    <n v="111"/>
    <n v="121"/>
    <n v="185"/>
    <n v="223"/>
    <m/>
    <n v="0"/>
    <n v="0"/>
    <n v="15"/>
    <n v="0"/>
    <n v="0"/>
    <n v="25"/>
    <n v="0"/>
    <n v="0"/>
    <n v="0"/>
    <n v="0"/>
    <n v="0"/>
    <n v="0"/>
    <n v="0"/>
    <n v="0"/>
    <n v="0"/>
    <n v="40"/>
    <n v="40"/>
    <n v="0"/>
    <n v="0"/>
    <n v="40"/>
    <x v="68"/>
    <n v="61"/>
    <n v="1"/>
    <s v="-"/>
  </r>
  <r>
    <s v="70 - Thea S."/>
    <x v="69"/>
    <x v="1"/>
    <x v="0"/>
    <s v="MENC - FJZ"/>
    <s v="Cofidis"/>
    <s v="ja"/>
    <m/>
    <n v="12"/>
    <n v="11"/>
    <n v="14"/>
    <n v="1"/>
    <n v="2"/>
    <n v="4"/>
    <n v="171"/>
    <n v="172"/>
    <n v="173"/>
    <n v="31"/>
    <n v="34"/>
    <n v="33"/>
    <n v="101"/>
    <n v="21"/>
    <n v="22"/>
    <m/>
    <n v="0"/>
    <n v="0"/>
    <n v="0"/>
    <n v="0"/>
    <n v="0"/>
    <n v="0"/>
    <n v="0"/>
    <n v="0"/>
    <n v="30"/>
    <n v="0"/>
    <n v="0"/>
    <n v="0"/>
    <n v="0"/>
    <n v="0"/>
    <n v="20"/>
    <n v="50"/>
    <n v="50"/>
    <n v="0"/>
    <n v="0"/>
    <n v="50"/>
    <x v="69"/>
    <n v="27"/>
    <n v="1"/>
    <s v="-"/>
  </r>
  <r>
    <s v="71 - Gerrit T."/>
    <x v="70"/>
    <x v="42"/>
    <x v="10"/>
    <s v="IENH - HENR"/>
    <s v="Team Ineos Grenadiers"/>
    <s v="ja"/>
    <m/>
    <n v="21"/>
    <n v="1"/>
    <n v="11"/>
    <n v="12"/>
    <n v="18"/>
    <n v="33"/>
    <n v="61"/>
    <n v="62"/>
    <n v="73"/>
    <n v="81"/>
    <n v="91"/>
    <n v="111"/>
    <n v="142"/>
    <n v="181"/>
    <n v="185"/>
    <m/>
    <n v="0"/>
    <n v="0"/>
    <n v="0"/>
    <n v="0"/>
    <n v="0"/>
    <n v="0"/>
    <n v="0"/>
    <n v="0"/>
    <n v="15"/>
    <n v="10"/>
    <n v="0"/>
    <n v="0"/>
    <n v="0"/>
    <n v="0"/>
    <n v="0"/>
    <n v="25"/>
    <n v="25"/>
    <n v="0"/>
    <n v="0"/>
    <n v="25"/>
    <x v="70"/>
    <n v="86"/>
    <n v="1"/>
    <s v="-"/>
  </r>
  <r>
    <s v="72 - René Kl."/>
    <x v="71"/>
    <x v="1"/>
    <x v="0"/>
    <s v="IENH - HENR"/>
    <s v="NTT Pro Cycling"/>
    <s v="ja"/>
    <m/>
    <n v="11"/>
    <n v="1"/>
    <n v="2"/>
    <n v="21"/>
    <n v="22"/>
    <n v="33"/>
    <n v="51"/>
    <n v="61"/>
    <n v="65"/>
    <n v="81"/>
    <n v="111"/>
    <n v="142"/>
    <n v="181"/>
    <n v="184"/>
    <n v="185"/>
    <m/>
    <n v="0"/>
    <n v="0"/>
    <n v="0"/>
    <n v="0"/>
    <n v="20"/>
    <n v="0"/>
    <n v="0"/>
    <n v="0"/>
    <n v="0"/>
    <n v="10"/>
    <n v="0"/>
    <n v="0"/>
    <n v="0"/>
    <n v="0"/>
    <n v="0"/>
    <n v="30"/>
    <n v="30"/>
    <n v="0"/>
    <n v="0"/>
    <n v="30"/>
    <x v="71"/>
    <n v="77"/>
    <n v="1"/>
    <s v="-"/>
  </r>
  <r>
    <s v="73 - Jochem L."/>
    <x v="72"/>
    <x v="1"/>
    <x v="0"/>
    <s v="IENH - IREBA"/>
    <s v="NTT Pro Cycling"/>
    <s v="ja"/>
    <m/>
    <n v="12"/>
    <n v="11"/>
    <n v="31"/>
    <n v="21"/>
    <n v="22"/>
    <n v="8"/>
    <n v="184"/>
    <n v="73"/>
    <n v="33"/>
    <n v="1"/>
    <n v="111"/>
    <n v="152"/>
    <n v="103"/>
    <n v="65"/>
    <n v="74"/>
    <m/>
    <n v="0"/>
    <n v="0"/>
    <n v="0"/>
    <n v="0"/>
    <n v="20"/>
    <n v="0"/>
    <n v="0"/>
    <n v="15"/>
    <n v="0"/>
    <n v="0"/>
    <n v="0"/>
    <n v="9"/>
    <n v="0"/>
    <n v="0"/>
    <n v="0"/>
    <n v="44"/>
    <n v="44"/>
    <n v="0"/>
    <n v="0"/>
    <n v="44"/>
    <x v="72"/>
    <n v="56"/>
    <n v="1"/>
    <s v="-"/>
  </r>
  <r>
    <s v="74 - Marcia W."/>
    <x v="73"/>
    <x v="43"/>
    <x v="0"/>
    <s v="AENO - AREC"/>
    <s v="BORA Hansgrohe"/>
    <m/>
    <m/>
    <n v="11"/>
    <n v="1"/>
    <n v="2"/>
    <n v="8"/>
    <n v="12"/>
    <n v="22"/>
    <n v="41"/>
    <n v="51"/>
    <n v="61"/>
    <n v="65"/>
    <n v="73"/>
    <n v="103"/>
    <n v="183"/>
    <n v="184"/>
    <n v="191"/>
    <m/>
    <n v="0"/>
    <n v="0"/>
    <n v="0"/>
    <n v="0"/>
    <n v="0"/>
    <n v="20"/>
    <n v="0"/>
    <n v="0"/>
    <n v="0"/>
    <n v="0"/>
    <n v="15"/>
    <n v="0"/>
    <n v="35"/>
    <n v="0"/>
    <n v="0"/>
    <n v="70"/>
    <n v="70"/>
    <n v="0"/>
    <n v="0"/>
    <n v="70"/>
    <x v="73"/>
    <n v="11"/>
    <n v="1"/>
    <s v="-"/>
  </r>
  <r>
    <s v="75 - Daphne de V."/>
    <x v="74"/>
    <x v="44"/>
    <x v="0"/>
    <s v="Oud Medewerkers"/>
    <s v="Mitchelton - Scott"/>
    <s v="ja"/>
    <m/>
    <n v="2"/>
    <n v="11"/>
    <n v="12"/>
    <n v="15"/>
    <n v="21"/>
    <n v="61"/>
    <n v="62"/>
    <n v="101"/>
    <n v="111"/>
    <n v="142"/>
    <n v="171"/>
    <n v="192"/>
    <n v="191"/>
    <n v="132"/>
    <n v="14"/>
    <m/>
    <n v="0"/>
    <n v="0"/>
    <n v="0"/>
    <n v="0"/>
    <n v="0"/>
    <n v="0"/>
    <n v="0"/>
    <n v="0"/>
    <n v="0"/>
    <n v="0"/>
    <n v="0"/>
    <n v="0"/>
    <n v="0"/>
    <n v="0"/>
    <n v="0"/>
    <n v="0"/>
    <n v="0"/>
    <n v="0"/>
    <n v="0"/>
    <n v="0"/>
    <x v="74"/>
    <n v="118"/>
    <n v="1"/>
    <s v="-"/>
  </r>
  <r>
    <s v="76 - Rita V."/>
    <x v="75"/>
    <x v="1"/>
    <x v="0"/>
    <s v="MENC - FJZ"/>
    <s v="Jumbo Visma"/>
    <s v="ja"/>
    <m/>
    <n v="1"/>
    <n v="8"/>
    <n v="11"/>
    <n v="12"/>
    <n v="18"/>
    <n v="21"/>
    <n v="22"/>
    <n v="33"/>
    <n v="61"/>
    <n v="73"/>
    <n v="104"/>
    <n v="164"/>
    <n v="171"/>
    <n v="184"/>
    <n v="191"/>
    <m/>
    <n v="0"/>
    <n v="0"/>
    <n v="0"/>
    <n v="0"/>
    <n v="0"/>
    <n v="0"/>
    <n v="20"/>
    <n v="0"/>
    <n v="0"/>
    <n v="15"/>
    <n v="0"/>
    <n v="25"/>
    <n v="0"/>
    <n v="0"/>
    <n v="0"/>
    <n v="60"/>
    <n v="60"/>
    <n v="0"/>
    <n v="0"/>
    <n v="60"/>
    <x v="75"/>
    <n v="17"/>
    <n v="1"/>
    <s v="-"/>
  </r>
  <r>
    <s v="77 - Patricia U."/>
    <x v="76"/>
    <x v="45"/>
    <x v="0"/>
    <s v="IENH - HENR"/>
    <s v="CCC Team"/>
    <s v="ja"/>
    <m/>
    <n v="107"/>
    <n v="117"/>
    <n v="111"/>
    <n v="233"/>
    <n v="224"/>
    <n v="206"/>
    <n v="199"/>
    <n v="189"/>
    <n v="171"/>
    <n v="155"/>
    <n v="146"/>
    <n v="158"/>
    <n v="113"/>
    <n v="93"/>
    <n v="18"/>
    <m/>
    <n v="0"/>
    <n v="0"/>
    <n v="0"/>
    <n v="0"/>
    <n v="0"/>
    <n v="0"/>
    <n v="0"/>
    <n v="0"/>
    <n v="0"/>
    <n v="0"/>
    <n v="0"/>
    <n v="0"/>
    <n v="0"/>
    <n v="4"/>
    <n v="0"/>
    <n v="4"/>
    <n v="4"/>
    <n v="0"/>
    <n v="0"/>
    <n v="4"/>
    <x v="76"/>
    <n v="115"/>
    <n v="1"/>
    <s v="-"/>
  </r>
  <r>
    <s v="78 - Bonny van S."/>
    <x v="77"/>
    <x v="46"/>
    <x v="0"/>
    <s v="IENH - IHABO"/>
    <s v="Groupama FDJ"/>
    <m/>
    <m/>
    <n v="11"/>
    <n v="184"/>
    <n v="21"/>
    <n v="41"/>
    <n v="103"/>
    <n v="1"/>
    <n v="84"/>
    <n v="15"/>
    <n v="14"/>
    <n v="81"/>
    <n v="22"/>
    <n v="35"/>
    <n v="73"/>
    <n v="33"/>
    <n v="72"/>
    <m/>
    <n v="0"/>
    <n v="0"/>
    <n v="0"/>
    <n v="0"/>
    <n v="0"/>
    <n v="0"/>
    <n v="0"/>
    <n v="0"/>
    <n v="0"/>
    <n v="10"/>
    <n v="20"/>
    <n v="0"/>
    <n v="15"/>
    <n v="0"/>
    <n v="0"/>
    <n v="45"/>
    <n v="45"/>
    <n v="0"/>
    <n v="0"/>
    <n v="45"/>
    <x v="77"/>
    <n v="36"/>
    <n v="1"/>
    <s v="-"/>
  </r>
  <r>
    <s v="79 - Jean-Marc K."/>
    <x v="78"/>
    <x v="47"/>
    <x v="0"/>
    <s v="Oud Medewerkers"/>
    <s v="NTT Pro Cycling"/>
    <s v="ja"/>
    <m/>
    <n v="184"/>
    <n v="11"/>
    <n v="21"/>
    <n v="104"/>
    <n v="103"/>
    <n v="111"/>
    <n v="71"/>
    <n v="182"/>
    <n v="14"/>
    <n v="81"/>
    <n v="22"/>
    <n v="8"/>
    <n v="73"/>
    <n v="33"/>
    <n v="12"/>
    <m/>
    <n v="0"/>
    <n v="0"/>
    <n v="0"/>
    <n v="0"/>
    <n v="0"/>
    <n v="0"/>
    <n v="0"/>
    <n v="0"/>
    <n v="0"/>
    <n v="10"/>
    <n v="20"/>
    <n v="0"/>
    <n v="15"/>
    <n v="0"/>
    <n v="0"/>
    <n v="45"/>
    <n v="45"/>
    <n v="0"/>
    <n v="0"/>
    <n v="45"/>
    <x v="78"/>
    <n v="36"/>
    <n v="1"/>
    <s v="-"/>
  </r>
  <r>
    <s v="80 - Carolien van R."/>
    <x v="79"/>
    <x v="48"/>
    <x v="0"/>
    <s v="RENA - REGH"/>
    <s v="Movistar Team"/>
    <m/>
    <m/>
    <n v="1"/>
    <n v="3"/>
    <n v="8"/>
    <n v="11"/>
    <n v="12"/>
    <n v="21"/>
    <n v="31"/>
    <n v="33"/>
    <n v="41"/>
    <n v="71"/>
    <n v="51"/>
    <n v="81"/>
    <n v="131"/>
    <n v="14"/>
    <n v="184"/>
    <m/>
    <n v="0"/>
    <n v="0"/>
    <n v="0"/>
    <n v="0"/>
    <n v="0"/>
    <n v="0"/>
    <n v="0"/>
    <n v="0"/>
    <n v="0"/>
    <n v="0"/>
    <n v="0"/>
    <n v="10"/>
    <n v="0"/>
    <n v="0"/>
    <n v="0"/>
    <n v="10"/>
    <n v="10"/>
    <n v="0"/>
    <n v="0"/>
    <n v="10"/>
    <x v="79"/>
    <n v="113"/>
    <n v="1"/>
    <s v="-"/>
  </r>
  <r>
    <s v="81 - Leonie K."/>
    <x v="80"/>
    <x v="49"/>
    <x v="0"/>
    <s v="IENH - HENR"/>
    <s v="Astana"/>
    <m/>
    <m/>
    <n v="11"/>
    <n v="12"/>
    <n v="14"/>
    <n v="1"/>
    <n v="2"/>
    <n v="21"/>
    <n v="93"/>
    <n v="152"/>
    <n v="56"/>
    <n v="62"/>
    <n v="33"/>
    <n v="34"/>
    <n v="73"/>
    <n v="71"/>
    <n v="111"/>
    <m/>
    <n v="0"/>
    <n v="0"/>
    <n v="0"/>
    <n v="0"/>
    <n v="0"/>
    <n v="0"/>
    <n v="4"/>
    <n v="9"/>
    <n v="0"/>
    <n v="0"/>
    <n v="0"/>
    <n v="0"/>
    <n v="15"/>
    <n v="0"/>
    <n v="0"/>
    <n v="28"/>
    <n v="28"/>
    <n v="0"/>
    <n v="0"/>
    <n v="28"/>
    <x v="80"/>
    <n v="85"/>
    <n v="1"/>
    <s v="-"/>
  </r>
  <r>
    <s v="82 - Maarten de H."/>
    <x v="81"/>
    <x v="1"/>
    <x v="0"/>
    <s v="DCMR - REGENBOOG"/>
    <s v="AG2R La Mondiale"/>
    <m/>
    <m/>
    <n v="4"/>
    <n v="11"/>
    <n v="12"/>
    <n v="16"/>
    <n v="62"/>
    <n v="171"/>
    <n v="166"/>
    <n v="164"/>
    <n v="1"/>
    <n v="14"/>
    <n v="15"/>
    <n v="17"/>
    <n v="35"/>
    <n v="31"/>
    <n v="41"/>
    <m/>
    <n v="0"/>
    <n v="0"/>
    <n v="0"/>
    <n v="0"/>
    <n v="0"/>
    <n v="0"/>
    <n v="0"/>
    <n v="25"/>
    <n v="0"/>
    <n v="0"/>
    <n v="0"/>
    <n v="0"/>
    <n v="0"/>
    <n v="0"/>
    <n v="0"/>
    <n v="25"/>
    <n v="25"/>
    <n v="0"/>
    <n v="0"/>
    <n v="25"/>
    <x v="81"/>
    <n v="86"/>
    <n v="1"/>
    <s v="-"/>
  </r>
  <r>
    <s v="83 - Marga D."/>
    <x v="82"/>
    <x v="1"/>
    <x v="0"/>
    <s v="MENC - PIM"/>
    <s v="Astana"/>
    <m/>
    <m/>
    <n v="1"/>
    <n v="12"/>
    <n v="21"/>
    <n v="31"/>
    <n v="171"/>
    <n v="71"/>
    <n v="81"/>
    <n v="62"/>
    <n v="22"/>
    <n v="131"/>
    <n v="16"/>
    <n v="13"/>
    <n v="51"/>
    <n v="4"/>
    <n v="122"/>
    <m/>
    <n v="0"/>
    <n v="0"/>
    <n v="0"/>
    <n v="0"/>
    <n v="0"/>
    <n v="0"/>
    <n v="10"/>
    <n v="0"/>
    <n v="20"/>
    <n v="0"/>
    <n v="0"/>
    <n v="0"/>
    <n v="0"/>
    <n v="0"/>
    <n v="0"/>
    <n v="30"/>
    <n v="30"/>
    <n v="0"/>
    <n v="0"/>
    <n v="30"/>
    <x v="82"/>
    <n v="77"/>
    <n v="1"/>
    <s v="-"/>
  </r>
  <r>
    <s v="84 - Jan B."/>
    <x v="83"/>
    <x v="50"/>
    <x v="0"/>
    <s v="RENA - REGH"/>
    <s v="NTT Pro Cycling"/>
    <m/>
    <m/>
    <n v="1"/>
    <n v="11"/>
    <n v="21"/>
    <n v="28"/>
    <n v="31"/>
    <n v="41"/>
    <n v="84"/>
    <n v="92"/>
    <n v="101"/>
    <n v="111"/>
    <n v="172"/>
    <n v="173"/>
    <n v="181"/>
    <n v="191"/>
    <n v="192"/>
    <m/>
    <n v="0"/>
    <n v="0"/>
    <n v="0"/>
    <n v="0"/>
    <n v="0"/>
    <n v="0"/>
    <n v="0"/>
    <n v="0"/>
    <n v="0"/>
    <n v="0"/>
    <n v="0"/>
    <n v="30"/>
    <n v="0"/>
    <n v="0"/>
    <n v="0"/>
    <n v="30"/>
    <n v="30"/>
    <n v="0"/>
    <n v="0"/>
    <n v="30"/>
    <x v="83"/>
    <n v="77"/>
    <n v="1"/>
    <s v="-"/>
  </r>
  <r>
    <s v="85 - Frank F."/>
    <x v="84"/>
    <x v="1"/>
    <x v="0"/>
    <s v="IENH - IREBA"/>
    <s v="Lotto Soudal"/>
    <m/>
    <m/>
    <n v="12"/>
    <n v="1"/>
    <n v="171"/>
    <n v="4"/>
    <n v="11"/>
    <n v="111"/>
    <n v="191"/>
    <n v="71"/>
    <n v="61"/>
    <n v="51"/>
    <n v="131"/>
    <n v="22"/>
    <n v="33"/>
    <n v="43"/>
    <n v="73"/>
    <m/>
    <n v="0"/>
    <n v="0"/>
    <n v="0"/>
    <n v="0"/>
    <n v="0"/>
    <n v="0"/>
    <n v="0"/>
    <n v="0"/>
    <n v="0"/>
    <n v="0"/>
    <n v="0"/>
    <n v="20"/>
    <n v="0"/>
    <n v="5"/>
    <n v="15"/>
    <n v="40"/>
    <n v="40"/>
    <n v="0"/>
    <n v="0"/>
    <n v="40"/>
    <x v="84"/>
    <n v="61"/>
    <n v="1"/>
    <s v="-"/>
  </r>
  <r>
    <s v="86 - Yvette S."/>
    <x v="85"/>
    <x v="51"/>
    <x v="0"/>
    <s v="MENC - FJZ"/>
    <s v="Jumbo Visma"/>
    <m/>
    <m/>
    <n v="11"/>
    <n v="73"/>
    <n v="1"/>
    <n v="111"/>
    <n v="12"/>
    <n v="184"/>
    <n v="191"/>
    <n v="71"/>
    <n v="61"/>
    <n v="41"/>
    <n v="51"/>
    <n v="31"/>
    <n v="33"/>
    <n v="22"/>
    <n v="21"/>
    <m/>
    <n v="0"/>
    <n v="15"/>
    <n v="0"/>
    <n v="0"/>
    <n v="0"/>
    <n v="0"/>
    <n v="0"/>
    <n v="0"/>
    <n v="0"/>
    <n v="0"/>
    <n v="0"/>
    <n v="0"/>
    <n v="0"/>
    <n v="20"/>
    <n v="0"/>
    <n v="35"/>
    <n v="35"/>
    <n v="0"/>
    <n v="0"/>
    <n v="35"/>
    <x v="85"/>
    <n v="64"/>
    <n v="1"/>
    <s v="-"/>
  </r>
  <r>
    <s v="87 - Maarten H."/>
    <x v="86"/>
    <x v="1"/>
    <x v="0"/>
    <s v="DCMR - REGENBOOG"/>
    <s v="Astana"/>
    <m/>
    <m/>
    <n v="11"/>
    <n v="2"/>
    <n v="1"/>
    <n v="12"/>
    <n v="21"/>
    <n v="41"/>
    <n v="51"/>
    <n v="61"/>
    <n v="73"/>
    <n v="101"/>
    <n v="103"/>
    <n v="111"/>
    <n v="141"/>
    <n v="184"/>
    <n v="191"/>
    <m/>
    <n v="0"/>
    <n v="0"/>
    <n v="0"/>
    <n v="0"/>
    <n v="0"/>
    <n v="0"/>
    <n v="0"/>
    <n v="0"/>
    <n v="15"/>
    <n v="0"/>
    <n v="0"/>
    <n v="0"/>
    <n v="0"/>
    <n v="0"/>
    <n v="0"/>
    <n v="15"/>
    <n v="15"/>
    <n v="0"/>
    <n v="0"/>
    <n v="15"/>
    <x v="86"/>
    <n v="100"/>
    <n v="1"/>
    <s v="-"/>
  </r>
  <r>
    <s v="88 - Marcel B. "/>
    <x v="87"/>
    <x v="1"/>
    <x v="0"/>
    <s v="IENH - IREBA"/>
    <s v="CCC Team"/>
    <m/>
    <m/>
    <n v="1"/>
    <n v="2"/>
    <n v="11"/>
    <n v="12"/>
    <n v="21"/>
    <n v="22"/>
    <n v="33"/>
    <n v="51"/>
    <n v="65"/>
    <n v="73"/>
    <n v="81"/>
    <n v="103"/>
    <n v="111"/>
    <n v="152"/>
    <n v="184"/>
    <m/>
    <n v="0"/>
    <n v="0"/>
    <n v="0"/>
    <n v="0"/>
    <n v="0"/>
    <n v="20"/>
    <n v="0"/>
    <n v="0"/>
    <n v="0"/>
    <n v="15"/>
    <n v="10"/>
    <n v="0"/>
    <n v="0"/>
    <n v="9"/>
    <n v="0"/>
    <n v="54"/>
    <n v="54"/>
    <n v="0"/>
    <n v="0"/>
    <n v="54"/>
    <x v="87"/>
    <n v="23"/>
    <n v="1"/>
    <s v="-"/>
  </r>
  <r>
    <s v="89 - Rien H. "/>
    <x v="88"/>
    <x v="52"/>
    <x v="0"/>
    <s v="IENH - IREBA"/>
    <s v="Movistar Team"/>
    <m/>
    <m/>
    <n v="1"/>
    <n v="184"/>
    <n v="73"/>
    <n v="22"/>
    <n v="14"/>
    <n v="11"/>
    <n v="12"/>
    <n v="111"/>
    <n v="191"/>
    <n v="71"/>
    <n v="21"/>
    <n v="41"/>
    <n v="192"/>
    <n v="8"/>
    <n v="203"/>
    <m/>
    <n v="0"/>
    <n v="0"/>
    <n v="15"/>
    <n v="20"/>
    <n v="0"/>
    <n v="0"/>
    <n v="0"/>
    <n v="0"/>
    <n v="0"/>
    <n v="0"/>
    <n v="0"/>
    <n v="0"/>
    <n v="0"/>
    <n v="0"/>
    <n v="8"/>
    <n v="43"/>
    <n v="43"/>
    <n v="0"/>
    <n v="0"/>
    <n v="43"/>
    <x v="88"/>
    <n v="60"/>
    <n v="1"/>
    <s v="-"/>
  </r>
  <r>
    <s v="90 - Cindy S."/>
    <x v="89"/>
    <x v="53"/>
    <x v="0"/>
    <s v="IENH - IREBA"/>
    <s v="BORA Hansgrohe"/>
    <m/>
    <m/>
    <n v="103"/>
    <n v="84"/>
    <n v="72"/>
    <n v="12"/>
    <n v="61"/>
    <n v="1"/>
    <n v="34"/>
    <n v="101"/>
    <n v="151"/>
    <n v="141"/>
    <n v="3"/>
    <n v="4"/>
    <n v="18"/>
    <n v="21"/>
    <n v="41"/>
    <m/>
    <n v="0"/>
    <n v="0"/>
    <n v="0"/>
    <n v="0"/>
    <n v="0"/>
    <n v="0"/>
    <n v="0"/>
    <n v="0"/>
    <n v="0"/>
    <n v="0"/>
    <n v="0"/>
    <n v="0"/>
    <n v="0"/>
    <n v="0"/>
    <n v="0"/>
    <n v="0"/>
    <n v="0"/>
    <n v="0"/>
    <n v="0"/>
    <n v="0"/>
    <x v="89"/>
    <n v="118"/>
    <n v="1"/>
    <s v="-"/>
  </r>
  <r>
    <s v="91 - Huibert de V."/>
    <x v="90"/>
    <x v="54"/>
    <x v="0"/>
    <s v="RENA - REGH"/>
    <s v="Movistar Team"/>
    <m/>
    <m/>
    <n v="5"/>
    <n v="11"/>
    <n v="1"/>
    <n v="12"/>
    <n v="111"/>
    <n v="184"/>
    <n v="191"/>
    <n v="71"/>
    <n v="61"/>
    <n v="2"/>
    <n v="51"/>
    <n v="33"/>
    <n v="4"/>
    <n v="3"/>
    <n v="8"/>
    <m/>
    <n v="0"/>
    <n v="0"/>
    <n v="0"/>
    <n v="0"/>
    <n v="0"/>
    <n v="0"/>
    <n v="0"/>
    <n v="0"/>
    <n v="0"/>
    <n v="0"/>
    <n v="0"/>
    <n v="0"/>
    <n v="0"/>
    <n v="0"/>
    <n v="0"/>
    <n v="0"/>
    <n v="0"/>
    <n v="0"/>
    <n v="0"/>
    <n v="0"/>
    <x v="90"/>
    <n v="118"/>
    <n v="1"/>
    <s v="-"/>
  </r>
  <r>
    <s v="92 - Michel van der M."/>
    <x v="91"/>
    <x v="55"/>
    <x v="0"/>
    <s v="IENH - IREBA"/>
    <s v="Lotto Soudal"/>
    <m/>
    <m/>
    <n v="1"/>
    <n v="11"/>
    <n v="12"/>
    <n v="21"/>
    <n v="51"/>
    <n v="61"/>
    <n v="111"/>
    <n v="184"/>
    <n v="142"/>
    <n v="171"/>
    <n v="33"/>
    <n v="22"/>
    <n v="172"/>
    <n v="141"/>
    <n v="131"/>
    <m/>
    <n v="0"/>
    <n v="0"/>
    <n v="0"/>
    <n v="0"/>
    <n v="0"/>
    <n v="0"/>
    <n v="0"/>
    <n v="0"/>
    <n v="0"/>
    <n v="0"/>
    <n v="0"/>
    <n v="20"/>
    <n v="0"/>
    <n v="0"/>
    <n v="0"/>
    <n v="20"/>
    <n v="20"/>
    <n v="0"/>
    <n v="0"/>
    <n v="20"/>
    <x v="91"/>
    <n v="94"/>
    <n v="1"/>
    <s v="-"/>
  </r>
  <r>
    <s v="93 - Nikki B."/>
    <x v="92"/>
    <x v="56"/>
    <x v="11"/>
    <s v="iENH - IDATE"/>
    <s v="Team Ineos Grenadiers"/>
    <m/>
    <m/>
    <n v="131"/>
    <n v="73"/>
    <n v="12"/>
    <n v="41"/>
    <n v="141"/>
    <n v="62"/>
    <n v="191"/>
    <n v="172"/>
    <n v="171"/>
    <n v="192"/>
    <n v="181"/>
    <n v="111"/>
    <n v="101"/>
    <n v="14"/>
    <n v="1"/>
    <m/>
    <n v="0"/>
    <n v="15"/>
    <n v="0"/>
    <n v="0"/>
    <n v="0"/>
    <n v="0"/>
    <n v="0"/>
    <n v="0"/>
    <n v="0"/>
    <n v="0"/>
    <n v="0"/>
    <n v="0"/>
    <n v="0"/>
    <n v="0"/>
    <n v="0"/>
    <n v="15"/>
    <n v="15"/>
    <n v="0"/>
    <n v="0"/>
    <n v="15"/>
    <x v="92"/>
    <n v="100"/>
    <n v="1"/>
    <s v="-"/>
  </r>
  <r>
    <s v="94 - Ronald van E."/>
    <x v="93"/>
    <x v="57"/>
    <x v="0"/>
    <s v="RENA - REGIN"/>
    <s v="Lotto Soudal"/>
    <m/>
    <m/>
    <n v="1"/>
    <n v="2"/>
    <n v="11"/>
    <n v="12"/>
    <n v="21"/>
    <n v="31"/>
    <n v="41"/>
    <n v="51"/>
    <n v="61"/>
    <n v="71"/>
    <n v="84"/>
    <n v="93"/>
    <n v="101"/>
    <n v="103"/>
    <n v="111"/>
    <m/>
    <n v="0"/>
    <n v="0"/>
    <n v="0"/>
    <n v="0"/>
    <n v="0"/>
    <n v="0"/>
    <n v="0"/>
    <n v="0"/>
    <n v="0"/>
    <n v="0"/>
    <n v="0"/>
    <n v="4"/>
    <n v="0"/>
    <n v="0"/>
    <n v="0"/>
    <n v="4"/>
    <n v="4"/>
    <n v="0"/>
    <n v="0"/>
    <n v="4"/>
    <x v="93"/>
    <n v="115"/>
    <n v="1"/>
    <s v="-"/>
  </r>
  <r>
    <s v="95 - Nadine da S."/>
    <x v="94"/>
    <x v="1"/>
    <x v="0"/>
    <s v="iENH - IDATE"/>
    <s v="Deceuninck - Quick Step"/>
    <m/>
    <m/>
    <n v="1"/>
    <n v="73"/>
    <n v="21"/>
    <n v="12"/>
    <n v="191"/>
    <n v="184"/>
    <n v="81"/>
    <n v="103"/>
    <n v="142"/>
    <n v="111"/>
    <n v="22"/>
    <n v="33"/>
    <n v="2"/>
    <n v="71"/>
    <n v="72"/>
    <m/>
    <n v="0"/>
    <n v="15"/>
    <n v="0"/>
    <n v="0"/>
    <n v="0"/>
    <n v="0"/>
    <n v="10"/>
    <n v="0"/>
    <n v="0"/>
    <n v="0"/>
    <n v="20"/>
    <n v="0"/>
    <n v="0"/>
    <n v="0"/>
    <n v="0"/>
    <n v="45"/>
    <n v="45"/>
    <n v="0"/>
    <n v="0"/>
    <n v="45"/>
    <x v="94"/>
    <n v="36"/>
    <n v="1"/>
    <s v="-"/>
  </r>
  <r>
    <s v="96 - Wilco L."/>
    <x v="95"/>
    <x v="1"/>
    <x v="0"/>
    <s v="AENO - AREC"/>
    <s v="Mitchelton - Scott"/>
    <m/>
    <m/>
    <n v="184"/>
    <n v="81"/>
    <n v="181"/>
    <n v="51"/>
    <n v="61"/>
    <n v="41"/>
    <n v="73"/>
    <n v="33"/>
    <n v="137"/>
    <n v="22"/>
    <n v="31"/>
    <n v="21"/>
    <n v="95"/>
    <n v="11"/>
    <n v="1"/>
    <m/>
    <n v="0"/>
    <n v="10"/>
    <n v="0"/>
    <n v="0"/>
    <n v="0"/>
    <n v="0"/>
    <n v="15"/>
    <n v="0"/>
    <n v="2"/>
    <n v="20"/>
    <n v="0"/>
    <n v="0"/>
    <n v="0"/>
    <n v="0"/>
    <n v="0"/>
    <n v="47"/>
    <n v="47"/>
    <n v="0"/>
    <n v="0"/>
    <n v="47"/>
    <x v="95"/>
    <n v="35"/>
    <n v="1"/>
    <s v="-"/>
  </r>
  <r>
    <s v="97 - René Ke."/>
    <x v="96"/>
    <x v="58"/>
    <x v="0"/>
    <s v="DCMR - REGENBOOG"/>
    <s v="Team Ineos Grenadiers"/>
    <m/>
    <m/>
    <n v="1"/>
    <n v="11"/>
    <n v="12"/>
    <n v="14"/>
    <n v="21"/>
    <n v="22"/>
    <n v="33"/>
    <n v="61"/>
    <n v="71"/>
    <n v="73"/>
    <n v="111"/>
    <n v="131"/>
    <n v="152"/>
    <n v="191"/>
    <n v="31"/>
    <m/>
    <n v="0"/>
    <n v="0"/>
    <n v="0"/>
    <n v="0"/>
    <n v="0"/>
    <n v="20"/>
    <n v="0"/>
    <n v="0"/>
    <n v="0"/>
    <n v="15"/>
    <n v="0"/>
    <n v="0"/>
    <n v="9"/>
    <n v="0"/>
    <n v="0"/>
    <n v="44"/>
    <n v="44"/>
    <n v="0"/>
    <n v="0"/>
    <n v="44"/>
    <x v="96"/>
    <n v="56"/>
    <n v="1"/>
    <s v="-"/>
  </r>
  <r>
    <s v="98 - Lodie G."/>
    <x v="97"/>
    <x v="1"/>
    <x v="0"/>
    <s v="RENA - REGH"/>
    <s v="Groupama FDJ"/>
    <m/>
    <m/>
    <n v="11"/>
    <n v="1"/>
    <n v="111"/>
    <n v="12"/>
    <n v="21"/>
    <n v="73"/>
    <n v="33"/>
    <n v="81"/>
    <n v="61"/>
    <n v="71"/>
    <n v="93"/>
    <n v="191"/>
    <n v="101"/>
    <n v="14"/>
    <n v="2"/>
    <m/>
    <n v="0"/>
    <n v="0"/>
    <n v="0"/>
    <n v="0"/>
    <n v="0"/>
    <n v="15"/>
    <n v="0"/>
    <n v="10"/>
    <n v="0"/>
    <n v="0"/>
    <n v="4"/>
    <n v="0"/>
    <n v="0"/>
    <n v="0"/>
    <n v="0"/>
    <n v="29"/>
    <n v="29"/>
    <n v="0"/>
    <n v="0"/>
    <n v="29"/>
    <x v="97"/>
    <n v="81"/>
    <n v="1"/>
    <s v="-"/>
  </r>
  <r>
    <s v="99 - René Ke.2"/>
    <x v="98"/>
    <x v="59"/>
    <x v="0"/>
    <s v="DCMR - REGENBOOG"/>
    <s v="Team Ineos Grenadiers"/>
    <m/>
    <m/>
    <n v="11"/>
    <n v="12"/>
    <n v="21"/>
    <n v="22"/>
    <n v="41"/>
    <n v="51"/>
    <n v="61"/>
    <n v="71"/>
    <n v="72"/>
    <n v="73"/>
    <n v="81"/>
    <n v="101"/>
    <n v="131"/>
    <n v="133"/>
    <n v="141"/>
    <m/>
    <n v="0"/>
    <n v="0"/>
    <n v="0"/>
    <n v="20"/>
    <n v="0"/>
    <n v="0"/>
    <n v="0"/>
    <n v="0"/>
    <n v="0"/>
    <n v="15"/>
    <n v="10"/>
    <n v="0"/>
    <n v="0"/>
    <n v="0"/>
    <n v="0"/>
    <n v="45"/>
    <n v="45"/>
    <n v="0"/>
    <n v="0"/>
    <n v="45"/>
    <x v="98"/>
    <n v="36"/>
    <n v="1"/>
    <s v="-"/>
  </r>
  <r>
    <s v="100 - Sylvia E."/>
    <x v="99"/>
    <x v="1"/>
    <x v="0"/>
    <s v="IENH - IREBA"/>
    <s v="Jumbo Visma"/>
    <m/>
    <m/>
    <n v="1"/>
    <n v="2"/>
    <n v="14"/>
    <n v="12"/>
    <n v="11"/>
    <n v="71"/>
    <n v="73"/>
    <n v="21"/>
    <n v="81"/>
    <n v="131"/>
    <n v="132"/>
    <n v="51"/>
    <n v="183"/>
    <n v="184"/>
    <n v="191"/>
    <m/>
    <n v="0"/>
    <n v="0"/>
    <n v="0"/>
    <n v="0"/>
    <n v="0"/>
    <n v="0"/>
    <n v="15"/>
    <n v="0"/>
    <n v="10"/>
    <n v="0"/>
    <n v="0"/>
    <n v="0"/>
    <n v="35"/>
    <n v="0"/>
    <n v="0"/>
    <n v="60"/>
    <n v="60"/>
    <n v="0"/>
    <n v="0"/>
    <n v="60"/>
    <x v="99"/>
    <n v="17"/>
    <n v="1"/>
    <s v="-"/>
  </r>
  <r>
    <s v="101 - Laura de V."/>
    <x v="100"/>
    <x v="60"/>
    <x v="0"/>
    <s v="MENC - FJZ"/>
    <s v="BORA Hansgrohe"/>
    <m/>
    <m/>
    <n v="1"/>
    <n v="71"/>
    <n v="51"/>
    <n v="12"/>
    <n v="61"/>
    <n v="73"/>
    <n v="21"/>
    <n v="171"/>
    <n v="203"/>
    <n v="191"/>
    <n v="93"/>
    <n v="164"/>
    <n v="81"/>
    <n v="101"/>
    <n v="11"/>
    <m/>
    <n v="0"/>
    <n v="0"/>
    <n v="0"/>
    <n v="0"/>
    <n v="0"/>
    <n v="15"/>
    <n v="0"/>
    <n v="0"/>
    <n v="8"/>
    <n v="0"/>
    <n v="4"/>
    <n v="25"/>
    <n v="10"/>
    <n v="0"/>
    <n v="0"/>
    <n v="62"/>
    <n v="62"/>
    <n v="0"/>
    <n v="0"/>
    <n v="62"/>
    <x v="100"/>
    <n v="15"/>
    <n v="1"/>
    <s v="-"/>
  </r>
  <r>
    <s v="102 - Ina B."/>
    <x v="101"/>
    <x v="1"/>
    <x v="0"/>
    <s v="RENA - REGH"/>
    <s v="Astana"/>
    <m/>
    <m/>
    <n v="11"/>
    <n v="12"/>
    <n v="1"/>
    <n v="14"/>
    <n v="16"/>
    <n v="17"/>
    <n v="21"/>
    <n v="73"/>
    <n v="191"/>
    <n v="171"/>
    <n v="111"/>
    <n v="3"/>
    <n v="4"/>
    <n v="31"/>
    <n v="33"/>
    <m/>
    <n v="0"/>
    <n v="0"/>
    <n v="0"/>
    <n v="0"/>
    <n v="0"/>
    <n v="0"/>
    <n v="0"/>
    <n v="15"/>
    <n v="0"/>
    <n v="0"/>
    <n v="0"/>
    <n v="0"/>
    <n v="0"/>
    <n v="0"/>
    <n v="0"/>
    <n v="15"/>
    <n v="15"/>
    <n v="0"/>
    <n v="0"/>
    <n v="15"/>
    <x v="101"/>
    <n v="100"/>
    <n v="1"/>
    <s v="-"/>
  </r>
  <r>
    <s v="103 - Jacco S."/>
    <x v="102"/>
    <x v="26"/>
    <x v="12"/>
    <s v="RENA - REGH"/>
    <s v="AG2R La Mondiale"/>
    <m/>
    <m/>
    <n v="1"/>
    <n v="11"/>
    <n v="21"/>
    <n v="12"/>
    <n v="61"/>
    <n v="22"/>
    <n v="33"/>
    <n v="65"/>
    <n v="152"/>
    <n v="93"/>
    <n v="183"/>
    <n v="156"/>
    <n v="101"/>
    <n v="73"/>
    <n v="191"/>
    <m/>
    <n v="0"/>
    <n v="0"/>
    <n v="0"/>
    <n v="0"/>
    <n v="0"/>
    <n v="20"/>
    <n v="0"/>
    <n v="0"/>
    <n v="9"/>
    <n v="4"/>
    <n v="35"/>
    <n v="0"/>
    <n v="0"/>
    <n v="15"/>
    <n v="0"/>
    <n v="83"/>
    <n v="83"/>
    <n v="0"/>
    <n v="0"/>
    <n v="83"/>
    <x v="102"/>
    <n v="4"/>
    <n v="1"/>
    <s v="-"/>
  </r>
  <r>
    <s v="104 - Wessel W."/>
    <x v="103"/>
    <x v="1"/>
    <x v="0"/>
    <s v="MENC - PIM"/>
    <s v="Team Ineos Grenadiers"/>
    <m/>
    <m/>
    <n v="11"/>
    <n v="12"/>
    <n v="14"/>
    <n v="1"/>
    <n v="171"/>
    <n v="21"/>
    <n v="111"/>
    <n v="191"/>
    <n v="16"/>
    <n v="91"/>
    <n v="73"/>
    <n v="8"/>
    <n v="51"/>
    <n v="201"/>
    <n v="174"/>
    <m/>
    <n v="0"/>
    <n v="0"/>
    <n v="0"/>
    <n v="0"/>
    <n v="0"/>
    <n v="0"/>
    <n v="0"/>
    <n v="0"/>
    <n v="0"/>
    <n v="0"/>
    <n v="15"/>
    <n v="0"/>
    <n v="0"/>
    <n v="0"/>
    <n v="6"/>
    <n v="21"/>
    <n v="21"/>
    <n v="0"/>
    <n v="0"/>
    <n v="21"/>
    <x v="103"/>
    <n v="93"/>
    <n v="1"/>
    <s v="-"/>
  </r>
  <r>
    <s v="105 - Theodoor F."/>
    <x v="104"/>
    <x v="61"/>
    <x v="13"/>
    <s v="MENC - PIM"/>
    <s v="Cofidis"/>
    <m/>
    <m/>
    <n v="11"/>
    <n v="12"/>
    <n v="14"/>
    <n v="1"/>
    <n v="21"/>
    <n v="31"/>
    <n v="41"/>
    <n v="73"/>
    <n v="91"/>
    <n v="101"/>
    <n v="111"/>
    <n v="122"/>
    <n v="171"/>
    <n v="183"/>
    <n v="191"/>
    <m/>
    <n v="0"/>
    <n v="0"/>
    <n v="0"/>
    <n v="0"/>
    <n v="0"/>
    <n v="0"/>
    <n v="0"/>
    <n v="15"/>
    <n v="0"/>
    <n v="0"/>
    <n v="0"/>
    <n v="0"/>
    <n v="0"/>
    <n v="35"/>
    <n v="0"/>
    <n v="50"/>
    <n v="50"/>
    <n v="0"/>
    <n v="0"/>
    <n v="50"/>
    <x v="104"/>
    <n v="27"/>
    <n v="1"/>
    <s v="-"/>
  </r>
  <r>
    <s v="106 - Daniëlle B."/>
    <x v="105"/>
    <x v="1"/>
    <x v="0"/>
    <s v="MENC - PIM"/>
    <s v="Groupama FDJ"/>
    <m/>
    <m/>
    <n v="11"/>
    <n v="1"/>
    <n v="12"/>
    <n v="21"/>
    <n v="22"/>
    <n v="31"/>
    <n v="33"/>
    <n v="51"/>
    <n v="61"/>
    <n v="73"/>
    <n v="74"/>
    <n v="103"/>
    <n v="111"/>
    <n v="184"/>
    <n v="191"/>
    <m/>
    <n v="0"/>
    <n v="0"/>
    <n v="0"/>
    <n v="0"/>
    <n v="20"/>
    <n v="0"/>
    <n v="0"/>
    <n v="0"/>
    <n v="0"/>
    <n v="15"/>
    <n v="0"/>
    <n v="0"/>
    <n v="0"/>
    <n v="0"/>
    <n v="0"/>
    <n v="35"/>
    <n v="35"/>
    <n v="0"/>
    <n v="0"/>
    <n v="35"/>
    <x v="105"/>
    <n v="64"/>
    <n v="1"/>
    <s v="-"/>
  </r>
  <r>
    <s v="107 - Ronald van de K."/>
    <x v="106"/>
    <x v="62"/>
    <x v="0"/>
    <s v="RENA - REGH"/>
    <s v="NTT Pro Cycling"/>
    <m/>
    <m/>
    <n v="11"/>
    <n v="12"/>
    <n v="1"/>
    <n v="184"/>
    <n v="111"/>
    <n v="73"/>
    <n v="33"/>
    <n v="22"/>
    <n v="81"/>
    <n v="183"/>
    <n v="152"/>
    <n v="103"/>
    <n v="14"/>
    <n v="41"/>
    <n v="171"/>
    <m/>
    <n v="0"/>
    <n v="0"/>
    <n v="0"/>
    <n v="0"/>
    <n v="0"/>
    <n v="15"/>
    <n v="0"/>
    <n v="20"/>
    <n v="10"/>
    <n v="35"/>
    <n v="9"/>
    <n v="0"/>
    <n v="0"/>
    <n v="0"/>
    <n v="0"/>
    <n v="89"/>
    <n v="89"/>
    <n v="0"/>
    <n v="0"/>
    <n v="89"/>
    <x v="106"/>
    <n v="3"/>
    <n v="1"/>
    <s v="-"/>
  </r>
  <r>
    <s v="108 - Christiaan van S."/>
    <x v="107"/>
    <x v="63"/>
    <x v="0"/>
    <s v="iENH - IDATE"/>
    <s v="Deceuninck - Quick Step"/>
    <m/>
    <m/>
    <n v="11"/>
    <n v="22"/>
    <n v="21"/>
    <n v="12"/>
    <n v="31"/>
    <n v="184"/>
    <n v="61"/>
    <n v="111"/>
    <n v="2"/>
    <n v="73"/>
    <n v="14"/>
    <n v="192"/>
    <n v="33"/>
    <n v="131"/>
    <n v="1"/>
    <m/>
    <n v="0"/>
    <n v="20"/>
    <n v="0"/>
    <n v="0"/>
    <n v="0"/>
    <n v="0"/>
    <n v="0"/>
    <n v="0"/>
    <n v="0"/>
    <n v="15"/>
    <n v="0"/>
    <n v="0"/>
    <n v="0"/>
    <n v="0"/>
    <n v="0"/>
    <n v="35"/>
    <n v="35"/>
    <n v="0"/>
    <n v="0"/>
    <n v="35"/>
    <x v="107"/>
    <n v="64"/>
    <n v="1"/>
    <s v="-"/>
  </r>
  <r>
    <s v="109 - Astrid P."/>
    <x v="108"/>
    <x v="64"/>
    <x v="0"/>
    <s v="AENO - AREC"/>
    <s v="Astana"/>
    <m/>
    <m/>
    <n v="73"/>
    <n v="1"/>
    <n v="2"/>
    <n v="11"/>
    <n v="12"/>
    <n v="14"/>
    <n v="21"/>
    <n v="22"/>
    <n v="33"/>
    <n v="81"/>
    <n v="84"/>
    <n v="93"/>
    <n v="104"/>
    <n v="111"/>
    <n v="165"/>
    <m/>
    <n v="30"/>
    <n v="0"/>
    <n v="0"/>
    <n v="0"/>
    <n v="0"/>
    <n v="0"/>
    <n v="0"/>
    <n v="20"/>
    <n v="0"/>
    <n v="10"/>
    <n v="0"/>
    <n v="4"/>
    <n v="0"/>
    <n v="0"/>
    <n v="0"/>
    <n v="64"/>
    <n v="64"/>
    <n v="0"/>
    <n v="0"/>
    <n v="64"/>
    <x v="108"/>
    <n v="14"/>
    <n v="1"/>
    <s v="-"/>
  </r>
  <r>
    <s v="110 - Piet-Hein N."/>
    <x v="109"/>
    <x v="1"/>
    <x v="0"/>
    <s v="MENC - PIM"/>
    <s v="Jumbo Visma"/>
    <m/>
    <m/>
    <n v="12"/>
    <n v="62"/>
    <n v="2"/>
    <n v="1"/>
    <n v="11"/>
    <n v="22"/>
    <n v="34"/>
    <n v="45"/>
    <n v="56"/>
    <n v="71"/>
    <n v="14"/>
    <n v="78"/>
    <n v="73"/>
    <n v="101"/>
    <n v="112"/>
    <m/>
    <n v="0"/>
    <n v="0"/>
    <n v="0"/>
    <n v="0"/>
    <n v="0"/>
    <n v="20"/>
    <n v="0"/>
    <n v="0"/>
    <n v="0"/>
    <n v="0"/>
    <n v="0"/>
    <n v="0"/>
    <n v="15"/>
    <n v="0"/>
    <n v="0"/>
    <n v="35"/>
    <n v="35"/>
    <n v="0"/>
    <n v="0"/>
    <n v="35"/>
    <x v="109"/>
    <n v="64"/>
    <n v="1"/>
    <s v="-"/>
  </r>
  <r>
    <s v="111 - Cindy van den B."/>
    <x v="110"/>
    <x v="65"/>
    <x v="0"/>
    <s v="DCMR - REGENBOOG"/>
    <s v="Deceuninck - Quick Step"/>
    <m/>
    <m/>
    <n v="11"/>
    <n v="1"/>
    <n v="3"/>
    <n v="4"/>
    <n v="12"/>
    <n v="14"/>
    <n v="21"/>
    <n v="22"/>
    <n v="51"/>
    <n v="73"/>
    <n v="81"/>
    <n v="111"/>
    <n v="103"/>
    <n v="183"/>
    <n v="191"/>
    <m/>
    <n v="0"/>
    <n v="0"/>
    <n v="0"/>
    <n v="0"/>
    <n v="0"/>
    <n v="0"/>
    <n v="0"/>
    <n v="20"/>
    <n v="0"/>
    <n v="15"/>
    <n v="10"/>
    <n v="0"/>
    <n v="0"/>
    <n v="35"/>
    <n v="0"/>
    <n v="80"/>
    <n v="80"/>
    <n v="0"/>
    <n v="0"/>
    <n v="80"/>
    <x v="110"/>
    <n v="5"/>
    <n v="1"/>
    <s v="-"/>
  </r>
  <r>
    <s v="112 - Mieke L."/>
    <x v="111"/>
    <x v="66"/>
    <x v="14"/>
    <s v="DCMR - REGENBOOG"/>
    <s v="Cofidis"/>
    <m/>
    <m/>
    <n v="11"/>
    <n v="12"/>
    <n v="1"/>
    <n v="8"/>
    <n v="184"/>
    <n v="51"/>
    <n v="111"/>
    <n v="171"/>
    <n v="104"/>
    <n v="21"/>
    <n v="73"/>
    <n v="22"/>
    <n v="152"/>
    <n v="182"/>
    <n v="91"/>
    <m/>
    <n v="0"/>
    <n v="0"/>
    <n v="0"/>
    <n v="0"/>
    <n v="0"/>
    <n v="0"/>
    <n v="0"/>
    <n v="0"/>
    <n v="0"/>
    <n v="0"/>
    <n v="15"/>
    <n v="20"/>
    <n v="9"/>
    <n v="0"/>
    <n v="0"/>
    <n v="44"/>
    <n v="44"/>
    <n v="0"/>
    <n v="0"/>
    <n v="44"/>
    <x v="111"/>
    <n v="56"/>
    <n v="1"/>
    <s v="-"/>
  </r>
  <r>
    <s v="113 - Frank van de S."/>
    <x v="112"/>
    <x v="67"/>
    <x v="0"/>
    <s v="Oud Medewerkers"/>
    <s v="Lotto Soudal"/>
    <m/>
    <m/>
    <n v="1"/>
    <n v="11"/>
    <n v="12"/>
    <n v="14"/>
    <n v="21"/>
    <n v="33"/>
    <n v="41"/>
    <n v="43"/>
    <n v="71"/>
    <n v="74"/>
    <n v="103"/>
    <n v="112"/>
    <n v="174"/>
    <n v="184"/>
    <n v="192"/>
    <m/>
    <n v="0"/>
    <n v="0"/>
    <n v="0"/>
    <n v="0"/>
    <n v="0"/>
    <n v="0"/>
    <n v="0"/>
    <n v="5"/>
    <n v="0"/>
    <n v="0"/>
    <n v="0"/>
    <n v="0"/>
    <n v="6"/>
    <n v="0"/>
    <n v="0"/>
    <n v="11"/>
    <n v="11"/>
    <n v="0"/>
    <n v="0"/>
    <n v="11"/>
    <x v="112"/>
    <n v="112"/>
    <n v="1"/>
    <s v="-"/>
  </r>
  <r>
    <s v="114 - Jack van W."/>
    <x v="113"/>
    <x v="68"/>
    <x v="15"/>
    <s v="DCMR - REGENBOOG"/>
    <s v="Team Ineos Grenadiers"/>
    <m/>
    <m/>
    <n v="11"/>
    <n v="51"/>
    <n v="191"/>
    <n v="73"/>
    <n v="21"/>
    <n v="12"/>
    <n v="203"/>
    <n v="8"/>
    <n v="152"/>
    <n v="165"/>
    <n v="103"/>
    <n v="74"/>
    <n v="111"/>
    <n v="2"/>
    <n v="1"/>
    <m/>
    <n v="0"/>
    <n v="0"/>
    <n v="0"/>
    <n v="15"/>
    <n v="0"/>
    <n v="0"/>
    <n v="8"/>
    <n v="0"/>
    <n v="9"/>
    <n v="0"/>
    <n v="0"/>
    <n v="0"/>
    <n v="0"/>
    <n v="0"/>
    <n v="0"/>
    <n v="32"/>
    <n v="32"/>
    <n v="0"/>
    <n v="0"/>
    <n v="32"/>
    <x v="113"/>
    <n v="76"/>
    <n v="1"/>
    <s v="-"/>
  </r>
  <r>
    <s v="115 - Niek H."/>
    <x v="114"/>
    <x v="1"/>
    <x v="0"/>
    <s v="DCMR - REGENBOOG"/>
    <s v="Groupama FDJ"/>
    <m/>
    <m/>
    <n v="11"/>
    <n v="1"/>
    <n v="21"/>
    <n v="33"/>
    <n v="73"/>
    <n v="173"/>
    <n v="184"/>
    <n v="111"/>
    <n v="14"/>
    <n v="22"/>
    <n v="2"/>
    <n v="18"/>
    <n v="51"/>
    <n v="152"/>
    <n v="12"/>
    <m/>
    <n v="0"/>
    <n v="0"/>
    <n v="0"/>
    <n v="0"/>
    <n v="15"/>
    <n v="30"/>
    <n v="0"/>
    <n v="0"/>
    <n v="0"/>
    <n v="20"/>
    <n v="0"/>
    <n v="0"/>
    <n v="0"/>
    <n v="9"/>
    <n v="0"/>
    <n v="74"/>
    <n v="74"/>
    <n v="0"/>
    <n v="0"/>
    <n v="74"/>
    <x v="114"/>
    <n v="10"/>
    <n v="1"/>
    <s v="-"/>
  </r>
  <r>
    <s v="116 - Sytske F."/>
    <x v="115"/>
    <x v="69"/>
    <x v="0"/>
    <s v="MENC - PIM"/>
    <s v="Cofidis"/>
    <m/>
    <m/>
    <n v="12"/>
    <n v="26"/>
    <n v="38"/>
    <n v="42"/>
    <n v="54"/>
    <n v="62"/>
    <n v="72"/>
    <n v="84"/>
    <n v="92"/>
    <n v="103"/>
    <n v="115"/>
    <n v="121"/>
    <n v="227"/>
    <n v="147"/>
    <n v="171"/>
    <m/>
    <n v="0"/>
    <n v="0"/>
    <n v="0"/>
    <n v="0"/>
    <n v="0"/>
    <n v="0"/>
    <n v="0"/>
    <n v="0"/>
    <n v="0"/>
    <n v="0"/>
    <n v="0"/>
    <n v="0"/>
    <n v="0"/>
    <n v="0"/>
    <n v="0"/>
    <n v="0"/>
    <n v="0"/>
    <n v="0"/>
    <n v="0"/>
    <n v="0"/>
    <x v="115"/>
    <n v="118"/>
    <n v="1"/>
    <s v="-"/>
  </r>
  <r>
    <s v="117 - Mark van D."/>
    <x v="116"/>
    <x v="1"/>
    <x v="0"/>
    <s v="MENC - PIM"/>
    <s v="Astana"/>
    <m/>
    <m/>
    <n v="1"/>
    <n v="12"/>
    <n v="112"/>
    <n v="192"/>
    <n v="197"/>
    <n v="132"/>
    <n v="23"/>
    <n v="15"/>
    <n v="72"/>
    <n v="4"/>
    <n v="107"/>
    <n v="73"/>
    <n v="64"/>
    <n v="62"/>
    <n v="171"/>
    <m/>
    <n v="0"/>
    <n v="0"/>
    <n v="0"/>
    <n v="0"/>
    <n v="0"/>
    <n v="0"/>
    <n v="0"/>
    <n v="0"/>
    <n v="0"/>
    <n v="0"/>
    <n v="0"/>
    <n v="15"/>
    <n v="0"/>
    <n v="0"/>
    <n v="0"/>
    <n v="15"/>
    <n v="15"/>
    <n v="0"/>
    <n v="0"/>
    <n v="15"/>
    <x v="116"/>
    <n v="100"/>
    <n v="1"/>
    <s v="-"/>
  </r>
  <r>
    <s v="118 - Wendy S."/>
    <x v="117"/>
    <x v="1"/>
    <x v="0"/>
    <s v="MENC - PIM"/>
    <s v="Jumbo Visma"/>
    <m/>
    <m/>
    <n v="1"/>
    <n v="12"/>
    <n v="11"/>
    <n v="111"/>
    <n v="191"/>
    <n v="71"/>
    <n v="61"/>
    <n v="171"/>
    <n v="51"/>
    <n v="131"/>
    <n v="103"/>
    <n v="41"/>
    <n v="21"/>
    <n v="8"/>
    <n v="184"/>
    <m/>
    <n v="0"/>
    <n v="0"/>
    <n v="0"/>
    <n v="0"/>
    <n v="0"/>
    <n v="0"/>
    <n v="0"/>
    <n v="0"/>
    <n v="0"/>
    <n v="0"/>
    <n v="0"/>
    <n v="0"/>
    <n v="0"/>
    <n v="0"/>
    <n v="0"/>
    <n v="0"/>
    <n v="0"/>
    <n v="0"/>
    <n v="0"/>
    <n v="0"/>
    <x v="117"/>
    <n v="118"/>
    <n v="1"/>
    <s v="-"/>
  </r>
  <r>
    <s v="119 - Mitchell van V."/>
    <x v="118"/>
    <x v="1"/>
    <x v="16"/>
    <s v="MENC - FJZ"/>
    <s v="Team Ineos Grenadiers"/>
    <m/>
    <m/>
    <n v="12"/>
    <n v="11"/>
    <n v="1"/>
    <n v="2"/>
    <n v="71"/>
    <n v="111"/>
    <n v="184"/>
    <n v="103"/>
    <n v="73"/>
    <n v="33"/>
    <n v="81"/>
    <n v="22"/>
    <n v="152"/>
    <n v="93"/>
    <n v="21"/>
    <m/>
    <n v="0"/>
    <n v="0"/>
    <n v="0"/>
    <n v="0"/>
    <n v="0"/>
    <n v="0"/>
    <n v="0"/>
    <n v="0"/>
    <n v="15"/>
    <n v="0"/>
    <n v="10"/>
    <n v="20"/>
    <n v="9"/>
    <n v="4"/>
    <n v="0"/>
    <n v="58"/>
    <n v="58"/>
    <n v="0"/>
    <n v="0"/>
    <n v="58"/>
    <x v="118"/>
    <n v="21"/>
    <n v="1"/>
    <s v="-"/>
  </r>
  <r>
    <s v="120 - Kay L."/>
    <x v="119"/>
    <x v="1"/>
    <x v="0"/>
    <s v="Oud Medewerkers"/>
    <s v="Movistar Team"/>
    <m/>
    <m/>
    <n v="111"/>
    <n v="33"/>
    <n v="21"/>
    <n v="152"/>
    <n v="61"/>
    <n v="2"/>
    <n v="203"/>
    <n v="104"/>
    <n v="146"/>
    <n v="14"/>
    <n v="182"/>
    <n v="184"/>
    <n v="91"/>
    <n v="11"/>
    <n v="31"/>
    <m/>
    <n v="0"/>
    <n v="0"/>
    <n v="0"/>
    <n v="9"/>
    <n v="0"/>
    <n v="0"/>
    <n v="8"/>
    <n v="0"/>
    <n v="0"/>
    <n v="0"/>
    <n v="0"/>
    <n v="0"/>
    <n v="0"/>
    <n v="0"/>
    <n v="0"/>
    <n v="17"/>
    <n v="17"/>
    <n v="0"/>
    <n v="0"/>
    <n v="17"/>
    <x v="119"/>
    <n v="99"/>
    <n v="1"/>
    <s v="-"/>
  </r>
  <r>
    <s v="121 - Jos S."/>
    <x v="120"/>
    <x v="1"/>
    <x v="0"/>
    <s v="iENH - IDATE"/>
    <s v="BORA Hansgrohe"/>
    <m/>
    <m/>
    <n v="12"/>
    <n v="1"/>
    <n v="11"/>
    <n v="14"/>
    <n v="17"/>
    <n v="21"/>
    <n v="34"/>
    <n v="41"/>
    <n v="56"/>
    <n v="73"/>
    <n v="91"/>
    <n v="111"/>
    <n v="153"/>
    <n v="183"/>
    <n v="191"/>
    <m/>
    <n v="0"/>
    <n v="0"/>
    <n v="0"/>
    <n v="0"/>
    <n v="0"/>
    <n v="0"/>
    <n v="0"/>
    <n v="0"/>
    <n v="0"/>
    <n v="15"/>
    <n v="0"/>
    <n v="0"/>
    <n v="0"/>
    <n v="35"/>
    <n v="0"/>
    <n v="50"/>
    <n v="50"/>
    <n v="0"/>
    <n v="0"/>
    <n v="50"/>
    <x v="120"/>
    <n v="27"/>
    <n v="1"/>
    <s v="-"/>
  </r>
  <r>
    <s v="122 - Ronald van I."/>
    <x v="121"/>
    <x v="70"/>
    <x v="0"/>
    <s v="RENA - REGIN"/>
    <s v="Mitchelton - Scott"/>
    <m/>
    <m/>
    <n v="1"/>
    <n v="11"/>
    <n v="12"/>
    <n v="21"/>
    <n v="73"/>
    <n v="191"/>
    <n v="33"/>
    <n v="111"/>
    <n v="184"/>
    <n v="41"/>
    <n v="51"/>
    <n v="61"/>
    <n v="141"/>
    <n v="22"/>
    <n v="16"/>
    <m/>
    <n v="0"/>
    <n v="0"/>
    <n v="0"/>
    <n v="0"/>
    <n v="15"/>
    <n v="0"/>
    <n v="0"/>
    <n v="0"/>
    <n v="0"/>
    <n v="0"/>
    <n v="0"/>
    <n v="0"/>
    <n v="0"/>
    <n v="20"/>
    <n v="0"/>
    <n v="35"/>
    <n v="35"/>
    <n v="0"/>
    <n v="0"/>
    <n v="35"/>
    <x v="121"/>
    <n v="64"/>
    <n v="1"/>
    <s v="-"/>
  </r>
  <r>
    <s v="123 - Ahmet M."/>
    <x v="122"/>
    <x v="71"/>
    <x v="0"/>
    <s v="RENA - REGH"/>
    <s v="Jumbo Visma"/>
    <m/>
    <m/>
    <n v="1"/>
    <n v="111"/>
    <n v="11"/>
    <n v="31"/>
    <n v="73"/>
    <n v="183"/>
    <n v="21"/>
    <n v="192"/>
    <n v="22"/>
    <n v="33"/>
    <n v="81"/>
    <n v="41"/>
    <n v="61"/>
    <n v="12"/>
    <n v="51"/>
    <m/>
    <n v="0"/>
    <n v="0"/>
    <n v="0"/>
    <n v="0"/>
    <n v="15"/>
    <n v="35"/>
    <n v="0"/>
    <n v="0"/>
    <n v="20"/>
    <n v="0"/>
    <n v="10"/>
    <n v="0"/>
    <n v="0"/>
    <n v="0"/>
    <n v="0"/>
    <n v="80"/>
    <n v="80"/>
    <n v="0"/>
    <n v="0"/>
    <n v="80"/>
    <x v="122"/>
    <n v="5"/>
    <n v="1"/>
    <s v="-"/>
  </r>
  <r>
    <s v="124 - Michella B."/>
    <x v="123"/>
    <x v="72"/>
    <x v="0"/>
    <s v="MENC - PIM"/>
    <s v="Jumbo Visma"/>
    <m/>
    <m/>
    <n v="1"/>
    <n v="12"/>
    <n v="111"/>
    <n v="11"/>
    <n v="184"/>
    <n v="224"/>
    <n v="71"/>
    <n v="73"/>
    <n v="61"/>
    <n v="41"/>
    <n v="21"/>
    <n v="81"/>
    <n v="191"/>
    <n v="93"/>
    <n v="101"/>
    <m/>
    <n v="0"/>
    <n v="0"/>
    <n v="0"/>
    <n v="0"/>
    <n v="0"/>
    <n v="0"/>
    <n v="0"/>
    <n v="15"/>
    <n v="0"/>
    <n v="0"/>
    <n v="0"/>
    <n v="10"/>
    <n v="0"/>
    <n v="4"/>
    <n v="0"/>
    <n v="29"/>
    <n v="29"/>
    <n v="0"/>
    <n v="0"/>
    <n v="29"/>
    <x v="123"/>
    <n v="81"/>
    <n v="1"/>
    <s v="-"/>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Draaitabel2" cacheId="40" applyNumberFormats="0" applyBorderFormats="0" applyFontFormats="0" applyPatternFormats="0" applyAlignmentFormats="0" applyWidthHeightFormats="1" dataCaption="Waarden" updatedVersion="4" minRefreshableVersion="3" useAutoFormatting="1" rowGrandTotals="0" itemPrintTitles="1" createdVersion="4" indent="0" compact="0" compactData="0" multipleFieldFilters="0">
  <location ref="D14:H138" firstHeaderRow="1" firstDataRow="1" firstDataCol="4"/>
  <pivotFields count="46">
    <pivotField compact="0" outline="0" showAll="0"/>
    <pivotField axis="axisRow" compact="0" outline="0" showAll="0" defaultSubtotal="0">
      <items count="17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3"/>
        <item x="104"/>
        <item x="105"/>
        <item x="106"/>
        <item x="107"/>
        <item x="108"/>
        <item x="109"/>
        <item x="110"/>
        <item x="111"/>
        <item x="112"/>
        <item x="113"/>
        <item x="114"/>
        <item x="115"/>
        <item x="116"/>
        <item x="117"/>
        <item x="118"/>
        <item x="119"/>
        <item x="120"/>
        <item x="121"/>
        <item x="122"/>
        <item x="123"/>
        <item m="1" x="127"/>
        <item m="1" x="162"/>
        <item m="1" x="151"/>
        <item m="1" x="140"/>
        <item m="1" x="157"/>
        <item m="1" x="129"/>
        <item m="1" x="146"/>
        <item m="1" x="164"/>
        <item m="1" x="135"/>
        <item m="1" x="153"/>
        <item m="1" x="124"/>
        <item m="1" x="142"/>
        <item m="1" x="159"/>
        <item m="1" x="131"/>
        <item m="1" x="148"/>
        <item m="1" x="166"/>
        <item m="1" x="137"/>
        <item m="1" x="155"/>
        <item m="1" x="126"/>
        <item m="1" x="144"/>
        <item m="1" x="161"/>
        <item m="1" x="133"/>
        <item m="1" x="150"/>
        <item m="1" x="168"/>
        <item m="1" x="139"/>
        <item m="1" x="156"/>
        <item m="1" x="128"/>
        <item m="1" x="145"/>
        <item m="1" x="163"/>
        <item m="1" x="134"/>
        <item m="1" x="152"/>
        <item m="1" x="169"/>
        <item m="1" x="141"/>
        <item m="1" x="158"/>
        <item m="1" x="130"/>
        <item m="1" x="147"/>
        <item x="71"/>
        <item x="102"/>
        <item m="1" x="165"/>
        <item m="1" x="136"/>
        <item m="1" x="154"/>
        <item m="1" x="125"/>
        <item m="1" x="143"/>
        <item m="1" x="160"/>
        <item m="1" x="132"/>
        <item m="1" x="149"/>
        <item m="1" x="167"/>
        <item m="1" x="138"/>
      </items>
    </pivotField>
    <pivotField axis="axisRow" compact="0" outline="0" showAll="0" defaultSubtotal="0">
      <items count="145">
        <item m="1" x="113"/>
        <item m="1" x="124"/>
        <item m="1" x="132"/>
        <item m="1" x="144"/>
        <item m="1" x="94"/>
        <item x="28"/>
        <item m="1" x="96"/>
        <item m="1" x="117"/>
        <item x="6"/>
        <item m="1" x="121"/>
        <item x="9"/>
        <item m="1" x="81"/>
        <item m="1" x="89"/>
        <item m="1" x="126"/>
        <item m="1" x="110"/>
        <item m="1" x="97"/>
        <item x="3"/>
        <item m="1" x="107"/>
        <item x="45"/>
        <item m="1" x="123"/>
        <item m="1" x="85"/>
        <item m="1" x="91"/>
        <item m="1" x="109"/>
        <item m="1" x="74"/>
        <item m="1" x="112"/>
        <item m="1" x="142"/>
        <item m="1" x="75"/>
        <item x="62"/>
        <item m="1" x="120"/>
        <item m="1" x="135"/>
        <item m="1" x="134"/>
        <item m="1" x="90"/>
        <item m="1" x="129"/>
        <item m="1" x="111"/>
        <item m="1" x="78"/>
        <item m="1" x="88"/>
        <item m="1" x="80"/>
        <item m="1" x="106"/>
        <item m="1" x="73"/>
        <item m="1" x="102"/>
        <item m="1" x="83"/>
        <item m="1" x="105"/>
        <item m="1" x="140"/>
        <item m="1" x="138"/>
        <item m="1" x="84"/>
        <item m="1" x="114"/>
        <item m="1" x="95"/>
        <item m="1" x="139"/>
        <item m="1" x="122"/>
        <item m="1" x="93"/>
        <item m="1" x="125"/>
        <item m="1" x="77"/>
        <item x="2"/>
        <item m="1" x="119"/>
        <item m="1" x="141"/>
        <item m="1" x="98"/>
        <item m="1" x="130"/>
        <item x="22"/>
        <item x="38"/>
        <item m="1" x="116"/>
        <item m="1" x="99"/>
        <item x="33"/>
        <item m="1" x="108"/>
        <item m="1" x="115"/>
        <item m="1" x="104"/>
        <item x="35"/>
        <item m="1" x="131"/>
        <item m="1" x="86"/>
        <item m="1" x="79"/>
        <item m="1" x="118"/>
        <item m="1" x="127"/>
        <item m="1" x="92"/>
        <item m="1" x="82"/>
        <item m="1" x="76"/>
        <item m="1" x="100"/>
        <item m="1" x="101"/>
        <item m="1" x="137"/>
        <item m="1" x="143"/>
        <item m="1" x="103"/>
        <item x="30"/>
        <item m="1" x="87"/>
        <item m="1" x="136"/>
        <item m="1" x="128"/>
        <item m="1" x="133"/>
        <item x="0"/>
        <item x="4"/>
        <item x="5"/>
        <item x="7"/>
        <item x="8"/>
        <item x="10"/>
        <item x="11"/>
        <item x="12"/>
        <item x="13"/>
        <item x="14"/>
        <item x="15"/>
        <item x="16"/>
        <item x="17"/>
        <item x="18"/>
        <item x="19"/>
        <item x="20"/>
        <item x="21"/>
        <item x="23"/>
        <item x="24"/>
        <item x="25"/>
        <item x="26"/>
        <item x="27"/>
        <item x="29"/>
        <item x="31"/>
        <item x="32"/>
        <item x="34"/>
        <item x="36"/>
        <item x="37"/>
        <item x="39"/>
        <item x="40"/>
        <item x="41"/>
        <item x="42"/>
        <item x="43"/>
        <item x="44"/>
        <item x="46"/>
        <item x="47"/>
        <item x="48"/>
        <item x="49"/>
        <item x="50"/>
        <item x="51"/>
        <item x="52"/>
        <item x="53"/>
        <item x="54"/>
        <item x="55"/>
        <item x="56"/>
        <item x="57"/>
        <item x="58"/>
        <item x="59"/>
        <item x="60"/>
        <item x="61"/>
        <item x="63"/>
        <item x="64"/>
        <item x="65"/>
        <item x="66"/>
        <item x="67"/>
        <item x="68"/>
        <item x="69"/>
        <item x="70"/>
        <item x="71"/>
        <item x="72"/>
        <item x="1"/>
      </items>
    </pivotField>
    <pivotField axis="axisRow" compact="0" outline="0" showAll="0" sortType="descending">
      <items count="48">
        <item m="1" x="34"/>
        <item m="1" x="45"/>
        <item m="1" x="35"/>
        <item m="1" x="21"/>
        <item m="1" x="42"/>
        <item x="5"/>
        <item m="1" x="37"/>
        <item m="1" x="26"/>
        <item x="10"/>
        <item x="3"/>
        <item m="1" x="17"/>
        <item m="1" x="24"/>
        <item m="1" x="27"/>
        <item m="1" x="38"/>
        <item m="1" x="40"/>
        <item x="15"/>
        <item x="16"/>
        <item m="1" x="44"/>
        <item m="1" x="41"/>
        <item m="1" x="29"/>
        <item m="1" x="22"/>
        <item m="1" x="36"/>
        <item m="1" x="30"/>
        <item m="1" x="28"/>
        <item x="9"/>
        <item x="4"/>
        <item m="1" x="46"/>
        <item m="1" x="25"/>
        <item m="1" x="20"/>
        <item m="1" x="33"/>
        <item x="8"/>
        <item m="1" x="23"/>
        <item x="1"/>
        <item m="1" x="18"/>
        <item x="6"/>
        <item m="1" x="39"/>
        <item m="1" x="19"/>
        <item m="1" x="43"/>
        <item m="1" x="32"/>
        <item m="1" x="31"/>
        <item x="2"/>
        <item x="7"/>
        <item x="0"/>
        <item x="11"/>
        <item x="12"/>
        <item x="13"/>
        <item x="14"/>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axis="axisRow" compact="0" outline="0" showAll="0" sortType="descending" defaultSubtotal="0">
      <items count="246">
        <item m="1" x="180"/>
        <item x="11"/>
        <item m="1" x="190"/>
        <item m="1" x="173"/>
        <item m="1" x="170"/>
        <item m="1" x="224"/>
        <item x="31"/>
        <item x="61"/>
        <item m="1" x="214"/>
        <item m="1" x="193"/>
        <item m="1" x="178"/>
        <item x="44"/>
        <item m="1" x="212"/>
        <item x="70"/>
        <item x="14"/>
        <item x="24"/>
        <item m="1" x="148"/>
        <item m="1" x="167"/>
        <item x="33"/>
        <item x="72"/>
        <item x="30"/>
        <item m="1" x="242"/>
        <item x="120"/>
        <item x="10"/>
        <item x="21"/>
        <item x="7"/>
        <item x="39"/>
        <item x="47"/>
        <item x="22"/>
        <item m="1" x="198"/>
        <item m="1" x="136"/>
        <item m="1" x="191"/>
        <item m="1" x="238"/>
        <item x="76"/>
        <item x="6"/>
        <item x="49"/>
        <item x="3"/>
        <item m="1" x="129"/>
        <item m="1" x="155"/>
        <item m="1" x="146"/>
        <item m="1" x="172"/>
        <item x="71"/>
        <item x="67"/>
        <item x="5"/>
        <item m="1" x="195"/>
        <item m="1" x="140"/>
        <item x="104"/>
        <item x="34"/>
        <item m="1" x="165"/>
        <item x="106"/>
        <item x="8"/>
        <item m="1" x="217"/>
        <item m="1" x="147"/>
        <item m="1" x="205"/>
        <item m="1" x="141"/>
        <item m="1" x="182"/>
        <item m="1" x="150"/>
        <item x="20"/>
        <item m="1" x="222"/>
        <item m="1" x="127"/>
        <item x="113"/>
        <item m="1" x="243"/>
        <item x="83"/>
        <item x="29"/>
        <item x="23"/>
        <item x="101"/>
        <item x="18"/>
        <item m="1" x="176"/>
        <item m="1" x="216"/>
        <item m="1" x="229"/>
        <item x="79"/>
        <item x="63"/>
        <item x="92"/>
        <item m="1" x="128"/>
        <item m="1" x="208"/>
        <item x="111"/>
        <item m="1" x="204"/>
        <item m="1" x="232"/>
        <item m="1" x="153"/>
        <item m="1" x="179"/>
        <item m="1" x="144"/>
        <item x="82"/>
        <item m="1" x="135"/>
        <item m="1" x="163"/>
        <item m="1" x="240"/>
        <item m="1" x="210"/>
        <item m="1" x="139"/>
        <item m="1" x="197"/>
        <item m="1" x="175"/>
        <item m="1" x="237"/>
        <item x="2"/>
        <item m="1" x="235"/>
        <item m="1" x="160"/>
        <item x="81"/>
        <item m="1" x="201"/>
        <item m="1" x="206"/>
        <item m="1" x="133"/>
        <item x="68"/>
        <item x="69"/>
        <item x="37"/>
        <item x="38"/>
        <item m="1" x="171"/>
        <item m="1" x="158"/>
        <item x="64"/>
        <item x="66"/>
        <item m="1" x="187"/>
        <item m="1" x="202"/>
        <item x="55"/>
        <item x="59"/>
        <item x="58"/>
        <item x="75"/>
        <item m="1" x="200"/>
        <item m="1" x="152"/>
        <item x="25"/>
        <item m="1" x="164"/>
        <item x="4"/>
        <item m="1" x="143"/>
        <item x="100"/>
        <item m="1" x="162"/>
        <item x="60"/>
        <item m="1" x="183"/>
        <item x="103"/>
        <item m="1" x="207"/>
        <item m="1" x="194"/>
        <item m="1" x="159"/>
        <item x="97"/>
        <item m="1" x="186"/>
        <item m="1" x="228"/>
        <item x="62"/>
        <item x="99"/>
        <item x="32"/>
        <item m="1" x="169"/>
        <item m="1" x="213"/>
        <item x="41"/>
        <item m="1" x="221"/>
        <item m="1" x="188"/>
        <item x="45"/>
        <item m="1" x="189"/>
        <item x="95"/>
        <item m="1" x="192"/>
        <item m="1" x="156"/>
        <item m="1" x="227"/>
        <item m="1" x="245"/>
        <item m="1" x="196"/>
        <item m="1" x="244"/>
        <item m="1" x="168"/>
        <item x="85"/>
        <item m="1" x="203"/>
        <item m="1" x="184"/>
        <item m="1" x="209"/>
        <item m="1" x="231"/>
        <item x="52"/>
        <item m="1" x="185"/>
        <item x="123"/>
        <item x="108"/>
        <item m="1" x="131"/>
        <item m="1" x="236"/>
        <item m="1" x="219"/>
        <item m="1" x="125"/>
        <item m="1" x="134"/>
        <item m="1" x="138"/>
        <item m="1" x="142"/>
        <item m="1" x="149"/>
        <item m="1" x="154"/>
        <item m="1" x="161"/>
        <item m="1" x="166"/>
        <item m="1" x="174"/>
        <item m="1" x="181"/>
        <item m="1" x="234"/>
        <item m="1" x="239"/>
        <item m="1" x="137"/>
        <item x="112"/>
        <item m="1" x="215"/>
        <item m="1" x="157"/>
        <item m="1" x="223"/>
        <item m="1" x="226"/>
        <item x="54"/>
        <item m="1" x="199"/>
        <item m="1" x="218"/>
        <item m="1" x="211"/>
        <item x="19"/>
        <item m="1" x="230"/>
        <item x="84"/>
        <item m="1" x="151"/>
        <item m="1" x="145"/>
        <item m="1" x="177"/>
        <item m="1" x="241"/>
        <item m="1" x="132"/>
        <item m="1" x="126"/>
        <item m="1" x="220"/>
        <item m="1" x="130"/>
        <item m="1" x="225"/>
        <item m="1" x="233"/>
        <item m="1" x="124"/>
        <item x="0"/>
        <item x="1"/>
        <item x="9"/>
        <item x="12"/>
        <item x="13"/>
        <item x="15"/>
        <item x="16"/>
        <item x="17"/>
        <item x="26"/>
        <item x="27"/>
        <item x="28"/>
        <item x="35"/>
        <item x="36"/>
        <item x="40"/>
        <item x="42"/>
        <item x="43"/>
        <item x="46"/>
        <item x="48"/>
        <item x="50"/>
        <item x="51"/>
        <item x="53"/>
        <item x="56"/>
        <item x="57"/>
        <item x="65"/>
        <item x="73"/>
        <item x="74"/>
        <item x="77"/>
        <item x="78"/>
        <item x="80"/>
        <item x="86"/>
        <item x="87"/>
        <item x="88"/>
        <item x="89"/>
        <item x="90"/>
        <item x="91"/>
        <item x="93"/>
        <item x="94"/>
        <item x="96"/>
        <item x="98"/>
        <item x="102"/>
        <item x="105"/>
        <item x="107"/>
        <item x="109"/>
        <item x="110"/>
        <item x="114"/>
        <item x="115"/>
        <item x="116"/>
        <item x="117"/>
        <item x="118"/>
        <item x="119"/>
        <item x="121"/>
        <item x="122"/>
      </items>
      <autoSortScope>
        <pivotArea dataOnly="0" outline="0" fieldPosition="0">
          <references count="1">
            <reference field="4294967294" count="1" selected="0">
              <x v="0"/>
            </reference>
          </references>
        </pivotArea>
      </autoSortScope>
    </pivotField>
    <pivotField compact="0" outline="0" showAll="0"/>
  </pivotFields>
  <rowFields count="4">
    <field x="44"/>
    <field x="2"/>
    <field x="1"/>
    <field x="3"/>
  </rowFields>
  <rowItems count="124">
    <i>
      <x v="206"/>
      <x v="100"/>
      <x v="36"/>
      <x v="42"/>
    </i>
    <i>
      <x v="216"/>
      <x v="108"/>
      <x v="57"/>
      <x v="42"/>
    </i>
    <i>
      <x v="49"/>
      <x v="27"/>
      <x v="104"/>
      <x v="42"/>
    </i>
    <i>
      <x v="233"/>
      <x v="104"/>
      <x v="159"/>
      <x v="44"/>
    </i>
    <i>
      <x v="237"/>
      <x v="136"/>
      <x v="108"/>
      <x v="42"/>
    </i>
    <i>
      <x v="57"/>
      <x v="91"/>
      <x v="20"/>
      <x v="42"/>
    </i>
    <i>
      <x v="113"/>
      <x v="94"/>
      <x v="25"/>
      <x v="42"/>
    </i>
    <i>
      <x v="245"/>
      <x v="142"/>
      <x v="120"/>
      <x v="42"/>
    </i>
    <i>
      <x v="20"/>
      <x v="96"/>
      <x v="30"/>
      <x v="42"/>
    </i>
    <i>
      <x v="238"/>
      <x v="144"/>
      <x v="112"/>
      <x v="42"/>
    </i>
    <i>
      <x v="218"/>
      <x v="116"/>
      <x v="72"/>
      <x v="42"/>
    </i>
    <i>
      <x v="209"/>
      <x v="144"/>
      <x v="43"/>
      <x v="42"/>
    </i>
    <i>
      <x v="36"/>
      <x v="16"/>
      <x v="3"/>
      <x v="42"/>
    </i>
    <i>
      <x v="154"/>
      <x v="135"/>
      <x v="106"/>
      <x v="42"/>
    </i>
    <i>
      <x v="117"/>
      <x v="132"/>
      <x v="99"/>
      <x v="42"/>
    </i>
    <i>
      <x v="25"/>
      <x v="8"/>
      <x v="7"/>
      <x v="42"/>
    </i>
    <i>
      <x v="90"/>
      <x v="52"/>
      <x v="2"/>
      <x v="40"/>
    </i>
    <i>
      <x v="203"/>
      <x v="144"/>
      <x v="27"/>
      <x v="42"/>
    </i>
    <i>
      <x v="110"/>
      <x v="144"/>
      <x v="74"/>
      <x v="42"/>
    </i>
    <i>
      <x v="129"/>
      <x v="144"/>
      <x v="98"/>
      <x v="42"/>
    </i>
    <i>
      <x v="242"/>
      <x v="144"/>
      <x v="116"/>
      <x v="16"/>
    </i>
    <i>
      <x v="151"/>
      <x v="144"/>
      <x v="52"/>
      <x v="42"/>
    </i>
    <i>
      <x v="224"/>
      <x v="144"/>
      <x v="86"/>
      <x v="42"/>
    </i>
    <i>
      <x v="103"/>
      <x v="58"/>
      <x v="64"/>
      <x v="42"/>
    </i>
    <i>
      <x v="211"/>
      <x v="144"/>
      <x v="48"/>
      <x v="41"/>
    </i>
    <i>
      <x v="27"/>
      <x v="144"/>
      <x v="47"/>
      <x v="42"/>
    </i>
    <i>
      <x v="22"/>
      <x v="144"/>
      <x v="118"/>
      <x v="42"/>
    </i>
    <i>
      <x v="46"/>
      <x v="133"/>
      <x v="102"/>
      <x v="45"/>
    </i>
    <i>
      <x v="115"/>
      <x v="85"/>
      <x v="4"/>
      <x v="42"/>
    </i>
    <i>
      <x v="136"/>
      <x v="144"/>
      <x v="45"/>
      <x v="42"/>
    </i>
    <i>
      <x v="128"/>
      <x v="110"/>
      <x v="62"/>
      <x v="42"/>
    </i>
    <i>
      <x v="14"/>
      <x v="144"/>
      <x v="14"/>
      <x v="42"/>
    </i>
    <i>
      <x v="98"/>
      <x v="144"/>
      <x v="69"/>
      <x v="42"/>
    </i>
    <i>
      <x v="204"/>
      <x v="95"/>
      <x v="28"/>
      <x v="42"/>
    </i>
    <i>
      <x v="138"/>
      <x v="144"/>
      <x v="94"/>
      <x v="42"/>
    </i>
    <i>
      <x v="176"/>
      <x v="79"/>
      <x v="54"/>
      <x v="42"/>
    </i>
    <i>
      <x v="221"/>
      <x v="119"/>
      <x v="77"/>
      <x v="42"/>
    </i>
    <i>
      <x v="18"/>
      <x v="144"/>
      <x v="33"/>
      <x v="9"/>
    </i>
    <i>
      <x v="64"/>
      <x v="93"/>
      <x v="23"/>
      <x v="42"/>
    </i>
    <i>
      <x v="230"/>
      <x v="144"/>
      <x v="93"/>
      <x v="42"/>
    </i>
    <i>
      <x v="43"/>
      <x v="144"/>
      <x v="5"/>
      <x v="42"/>
    </i>
    <i>
      <x v="180"/>
      <x v="90"/>
      <x v="19"/>
      <x v="42"/>
    </i>
    <i>
      <x v="34"/>
      <x v="86"/>
      <x v="6"/>
      <x v="42"/>
    </i>
    <i>
      <x v="220"/>
      <x v="118"/>
      <x v="76"/>
      <x v="42"/>
    </i>
    <i>
      <x v="207"/>
      <x v="103"/>
      <x v="40"/>
      <x v="5"/>
    </i>
    <i>
      <x v="15"/>
      <x v="144"/>
      <x v="24"/>
      <x v="42"/>
    </i>
    <i>
      <x v="47"/>
      <x v="144"/>
      <x v="34"/>
      <x v="42"/>
    </i>
    <i>
      <x v="232"/>
      <x v="131"/>
      <x v="97"/>
      <x v="42"/>
    </i>
    <i>
      <x v="107"/>
      <x v="144"/>
      <x v="55"/>
      <x v="42"/>
    </i>
    <i>
      <x v="26"/>
      <x v="102"/>
      <x v="39"/>
      <x v="42"/>
    </i>
    <i>
      <x v="215"/>
      <x v="107"/>
      <x v="56"/>
      <x v="42"/>
    </i>
    <i>
      <x v="201"/>
      <x v="144"/>
      <x v="17"/>
      <x v="42"/>
    </i>
    <i>
      <x v="28"/>
      <x v="92"/>
      <x v="22"/>
      <x v="42"/>
    </i>
    <i>
      <x v="119"/>
      <x v="65"/>
      <x v="60"/>
      <x v="42"/>
    </i>
    <i>
      <x v="133"/>
      <x v="104"/>
      <x v="41"/>
      <x v="42"/>
    </i>
    <i>
      <x v="19"/>
      <x v="144"/>
      <x v="71"/>
      <x v="42"/>
    </i>
    <i>
      <x v="11"/>
      <x v="5"/>
      <x v="44"/>
      <x v="42"/>
    </i>
    <i>
      <x v="231"/>
      <x v="130"/>
      <x v="95"/>
      <x v="42"/>
    </i>
    <i>
      <x v="75"/>
      <x v="137"/>
      <x v="109"/>
      <x v="46"/>
    </i>
    <i>
      <x v="225"/>
      <x v="124"/>
      <x v="87"/>
      <x v="42"/>
    </i>
    <i>
      <x v="182"/>
      <x v="144"/>
      <x v="83"/>
      <x v="42"/>
    </i>
    <i>
      <x v="97"/>
      <x v="114"/>
      <x v="68"/>
      <x v="24"/>
    </i>
    <i>
      <x v="35"/>
      <x v="106"/>
      <x v="49"/>
      <x v="42"/>
    </i>
    <i>
      <x v="146"/>
      <x v="123"/>
      <x v="84"/>
      <x v="42"/>
    </i>
    <i>
      <x v="197"/>
      <x v="144"/>
      <x v="12"/>
      <x v="42"/>
    </i>
    <i>
      <x v="42"/>
      <x v="113"/>
      <x v="67"/>
      <x v="42"/>
    </i>
    <i>
      <x v="244"/>
      <x v="141"/>
      <x v="119"/>
      <x v="42"/>
    </i>
    <i>
      <x v="71"/>
      <x v="111"/>
      <x v="63"/>
      <x v="42"/>
    </i>
    <i>
      <x v="234"/>
      <x v="144"/>
      <x v="103"/>
      <x v="42"/>
    </i>
    <i>
      <x v="235"/>
      <x v="134"/>
      <x v="105"/>
      <x v="42"/>
    </i>
    <i>
      <x v="236"/>
      <x v="144"/>
      <x v="107"/>
      <x v="42"/>
    </i>
    <i>
      <x v="24"/>
      <x v="144"/>
      <x v="21"/>
      <x v="42"/>
    </i>
    <i>
      <x v="205"/>
      <x v="99"/>
      <x v="35"/>
      <x v="42"/>
    </i>
    <i>
      <x v="23"/>
      <x v="10"/>
      <x v="10"/>
      <x v="42"/>
    </i>
    <i>
      <x v="100"/>
      <x v="101"/>
      <x v="38"/>
      <x v="42"/>
    </i>
    <i>
      <x v="60"/>
      <x v="139"/>
      <x v="111"/>
      <x v="15"/>
    </i>
    <i>
      <x v="62"/>
      <x v="122"/>
      <x v="82"/>
      <x v="42"/>
    </i>
    <i>
      <x v="41"/>
      <x v="144"/>
      <x v="158"/>
      <x v="42"/>
    </i>
    <i>
      <x v="104"/>
      <x v="112"/>
      <x v="66"/>
      <x v="42"/>
    </i>
    <i>
      <x v="81"/>
      <x v="144"/>
      <x v="81"/>
      <x v="42"/>
    </i>
    <i>
      <x v="153"/>
      <x v="143"/>
      <x v="121"/>
      <x v="42"/>
    </i>
    <i>
      <x v="50"/>
      <x v="87"/>
      <x v="8"/>
      <x v="42"/>
    </i>
    <i>
      <x v="125"/>
      <x v="144"/>
      <x v="96"/>
      <x v="42"/>
    </i>
    <i>
      <x v="99"/>
      <x v="57"/>
      <x v="37"/>
      <x v="25"/>
    </i>
    <i>
      <x v="222"/>
      <x v="121"/>
      <x v="79"/>
      <x v="42"/>
    </i>
    <i>
      <x v="66"/>
      <x v="144"/>
      <x v="18"/>
      <x v="42"/>
    </i>
    <i>
      <x v="202"/>
      <x v="144"/>
      <x v="26"/>
      <x v="42"/>
    </i>
    <i>
      <x v="130"/>
      <x v="98"/>
      <x v="32"/>
      <x v="42"/>
    </i>
    <i>
      <x v="13"/>
      <x v="115"/>
      <x v="70"/>
      <x v="8"/>
    </i>
    <i>
      <x v="93"/>
      <x v="144"/>
      <x v="80"/>
      <x v="42"/>
    </i>
    <i>
      <x v="214"/>
      <x v="144"/>
      <x v="53"/>
      <x v="42"/>
    </i>
    <i>
      <x v="196"/>
      <x v="88"/>
      <x v="9"/>
      <x v="42"/>
    </i>
    <i>
      <x v="121"/>
      <x v="144"/>
      <x v="101"/>
      <x v="42"/>
    </i>
    <i>
      <x v="63"/>
      <x v="144"/>
      <x v="29"/>
      <x v="42"/>
    </i>
    <i>
      <x v="108"/>
      <x v="109"/>
      <x v="59"/>
      <x v="42"/>
    </i>
    <i>
      <x v="228"/>
      <x v="127"/>
      <x v="90"/>
      <x v="42"/>
    </i>
    <i>
      <x v="210"/>
      <x v="144"/>
      <x v="46"/>
      <x v="42"/>
    </i>
    <i>
      <x v="213"/>
      <x v="144"/>
      <x v="51"/>
      <x v="42"/>
    </i>
    <i>
      <x v="243"/>
      <x v="144"/>
      <x v="117"/>
      <x v="42"/>
    </i>
    <i>
      <x v="6"/>
      <x v="97"/>
      <x v="31"/>
      <x v="42"/>
    </i>
    <i>
      <x v="199"/>
      <x v="144"/>
      <x v="15"/>
      <x v="42"/>
    </i>
    <i>
      <x v="65"/>
      <x v="144"/>
      <x v="100"/>
      <x v="42"/>
    </i>
    <i>
      <x v="223"/>
      <x v="144"/>
      <x v="85"/>
      <x v="42"/>
    </i>
    <i>
      <x v="217"/>
      <x v="144"/>
      <x v="65"/>
      <x v="42"/>
    </i>
    <i>
      <x v="240"/>
      <x v="144"/>
      <x v="114"/>
      <x v="42"/>
    </i>
    <i>
      <x v="200"/>
      <x v="89"/>
      <x v="16"/>
      <x v="42"/>
    </i>
    <i>
      <x v="198"/>
      <x v="144"/>
      <x v="13"/>
      <x v="42"/>
    </i>
    <i>
      <x v="1"/>
      <x v="144"/>
      <x v="11"/>
      <x v="42"/>
    </i>
    <i>
      <x v="194"/>
      <x v="84"/>
      <x/>
      <x v="42"/>
    </i>
    <i>
      <x v="195"/>
      <x v="144"/>
      <x v="1"/>
      <x v="32"/>
    </i>
    <i>
      <x v="72"/>
      <x v="128"/>
      <x v="91"/>
      <x v="43"/>
    </i>
    <i>
      <x v="171"/>
      <x v="138"/>
      <x v="110"/>
      <x v="42"/>
    </i>
    <i>
      <x v="70"/>
      <x v="120"/>
      <x v="78"/>
      <x v="42"/>
    </i>
    <i>
      <x v="208"/>
      <x v="105"/>
      <x v="42"/>
      <x v="34"/>
    </i>
    <i>
      <x v="229"/>
      <x v="129"/>
      <x v="92"/>
      <x v="42"/>
    </i>
    <i>
      <x v="33"/>
      <x v="18"/>
      <x v="75"/>
      <x v="42"/>
    </i>
    <i>
      <x v="7"/>
      <x v="144"/>
      <x v="61"/>
      <x v="42"/>
    </i>
    <i>
      <x v="227"/>
      <x v="126"/>
      <x v="89"/>
      <x v="42"/>
    </i>
    <i>
      <x v="241"/>
      <x v="144"/>
      <x v="115"/>
      <x v="42"/>
    </i>
    <i>
      <x v="226"/>
      <x v="125"/>
      <x v="88"/>
      <x v="42"/>
    </i>
    <i>
      <x v="219"/>
      <x v="117"/>
      <x v="73"/>
      <x v="42"/>
    </i>
    <i>
      <x v="109"/>
      <x v="61"/>
      <x v="58"/>
      <x v="30"/>
    </i>
    <i>
      <x v="212"/>
      <x v="144"/>
      <x v="50"/>
      <x v="42"/>
    </i>
    <i>
      <x v="239"/>
      <x v="140"/>
      <x v="113"/>
      <x v="42"/>
    </i>
  </rowItems>
  <colItems count="1">
    <i/>
  </colItems>
  <dataFields count="1">
    <dataField name="Som van # punten" fld="39" baseField="45" baseItem="0" numFmtId="3"/>
  </dataFields>
  <formats count="890">
    <format dxfId="2041">
      <pivotArea field="44" type="button" dataOnly="0" labelOnly="1" outline="0" axis="axisRow" fieldPosition="0"/>
    </format>
    <format dxfId="2040">
      <pivotArea field="2" type="button" dataOnly="0" labelOnly="1" outline="0" axis="axisRow" fieldPosition="1"/>
    </format>
    <format dxfId="2039">
      <pivotArea field="1" type="button" dataOnly="0" labelOnly="1" outline="0" axis="axisRow" fieldPosition="2"/>
    </format>
    <format dxfId="2038">
      <pivotArea field="3" type="button" dataOnly="0" labelOnly="1" outline="0" axis="axisRow" fieldPosition="3"/>
    </format>
    <format dxfId="2037">
      <pivotArea dataOnly="0" labelOnly="1" outline="0" axis="axisValues" fieldPosition="0"/>
    </format>
    <format dxfId="2036">
      <pivotArea field="44" type="button" dataOnly="0" labelOnly="1" outline="0" axis="axisRow" fieldPosition="0"/>
    </format>
    <format dxfId="2035">
      <pivotArea field="2" type="button" dataOnly="0" labelOnly="1" outline="0" axis="axisRow" fieldPosition="1"/>
    </format>
    <format dxfId="2034">
      <pivotArea field="1" type="button" dataOnly="0" labelOnly="1" outline="0" axis="axisRow" fieldPosition="2"/>
    </format>
    <format dxfId="2033">
      <pivotArea field="3" type="button" dataOnly="0" labelOnly="1" outline="0" axis="axisRow" fieldPosition="3"/>
    </format>
    <format dxfId="2032">
      <pivotArea dataOnly="0" labelOnly="1" outline="0" axis="axisValues" fieldPosition="0"/>
    </format>
    <format dxfId="2031">
      <pivotArea type="all" dataOnly="0" outline="0" fieldPosition="0"/>
    </format>
    <format dxfId="2030">
      <pivotArea field="44" type="button" dataOnly="0" labelOnly="1" outline="0" axis="axisRow" fieldPosition="0"/>
    </format>
    <format dxfId="2029">
      <pivotArea field="2" type="button" dataOnly="0" labelOnly="1" outline="0" axis="axisRow" fieldPosition="1"/>
    </format>
    <format dxfId="2028">
      <pivotArea field="1" type="button" dataOnly="0" labelOnly="1" outline="0" axis="axisRow" fieldPosition="2"/>
    </format>
    <format dxfId="2027">
      <pivotArea field="3" type="button" dataOnly="0" labelOnly="1" outline="0" axis="axisRow" fieldPosition="3"/>
    </format>
    <format dxfId="2026">
      <pivotArea dataOnly="0" labelOnly="1" outline="0" axis="axisValues" fieldPosition="0"/>
    </format>
    <format dxfId="2025">
      <pivotArea field="44" type="button" dataOnly="0" labelOnly="1" outline="0" axis="axisRow" fieldPosition="0"/>
    </format>
    <format dxfId="2024">
      <pivotArea field="2" type="button" dataOnly="0" labelOnly="1" outline="0" axis="axisRow" fieldPosition="1"/>
    </format>
    <format dxfId="2023">
      <pivotArea field="1" type="button" dataOnly="0" labelOnly="1" outline="0" axis="axisRow" fieldPosition="2"/>
    </format>
    <format dxfId="2022">
      <pivotArea field="3" type="button" dataOnly="0" labelOnly="1" outline="0" axis="axisRow" fieldPosition="3"/>
    </format>
    <format dxfId="2021">
      <pivotArea dataOnly="0" labelOnly="1" outline="0" axis="axisValues" fieldPosition="0"/>
    </format>
    <format dxfId="2020">
      <pivotArea outline="0" collapsedLevelsAreSubtotals="1" fieldPosition="0"/>
    </format>
    <format dxfId="2019">
      <pivotArea outline="0" collapsedLevelsAreSubtotals="1" fieldPosition="0">
        <references count="4">
          <reference field="1" count="1" selected="0">
            <x v="152"/>
          </reference>
          <reference field="2" count="1" selected="0">
            <x v="24"/>
          </reference>
          <reference field="3" count="1" selected="0">
            <x v="0"/>
          </reference>
          <reference field="44" count="1" selected="0">
            <x v="154"/>
          </reference>
        </references>
      </pivotArea>
    </format>
    <format dxfId="2018">
      <pivotArea outline="0" collapsedLevelsAreSubtotals="1" fieldPosition="0">
        <references count="1">
          <reference field="44" count="168" selected="0">
            <x v="0"/>
            <x v="1"/>
            <x v="2"/>
            <x v="3"/>
            <x v="4"/>
            <x v="5"/>
            <x v="6"/>
            <x v="7"/>
            <x v="8"/>
            <x v="9"/>
            <x v="11"/>
            <x v="12"/>
            <x v="13"/>
            <x v="14"/>
            <x v="15"/>
            <x v="16"/>
            <x v="17"/>
            <x v="18"/>
            <x v="19"/>
            <x v="20"/>
            <x v="21"/>
            <x v="22"/>
            <x v="23"/>
            <x v="24"/>
            <x v="25"/>
            <x v="26"/>
            <x v="27"/>
            <x v="28"/>
            <x v="29"/>
            <x v="30"/>
            <x v="31"/>
            <x v="32"/>
            <x v="33"/>
            <x v="34"/>
            <x v="35"/>
            <x v="36"/>
            <x v="37"/>
            <x v="38"/>
            <x v="39"/>
            <x v="40"/>
            <x v="41"/>
            <x v="42"/>
            <x v="43"/>
            <x v="44"/>
            <x v="45"/>
            <x v="46"/>
            <x v="47"/>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70"/>
            <x v="171"/>
            <x v="172"/>
            <x v="173"/>
            <x v="174"/>
            <x v="175"/>
            <x v="176"/>
            <x v="177"/>
            <x v="178"/>
            <x v="179"/>
            <x v="180"/>
            <x v="181"/>
            <x v="182"/>
            <x v="183"/>
            <x v="184"/>
            <x v="185"/>
          </reference>
        </references>
      </pivotArea>
    </format>
    <format dxfId="2017">
      <pivotArea dataOnly="0" labelOnly="1" outline="0" fieldPosition="0">
        <references count="1">
          <reference field="44" count="50">
            <x v="0"/>
            <x v="4"/>
            <x v="11"/>
            <x v="14"/>
            <x v="17"/>
            <x v="18"/>
            <x v="19"/>
            <x v="24"/>
            <x v="27"/>
            <x v="39"/>
            <x v="40"/>
            <x v="45"/>
            <x v="49"/>
            <x v="50"/>
            <x v="55"/>
            <x v="57"/>
            <x v="63"/>
            <x v="64"/>
            <x v="65"/>
            <x v="71"/>
            <x v="74"/>
            <x v="75"/>
            <x v="77"/>
            <x v="80"/>
            <x v="83"/>
            <x v="86"/>
            <x v="94"/>
            <x v="100"/>
            <x v="104"/>
            <x v="107"/>
            <x v="110"/>
            <x v="111"/>
            <x v="113"/>
            <x v="119"/>
            <x v="121"/>
            <x v="123"/>
            <x v="129"/>
            <x v="130"/>
            <x v="132"/>
            <x v="136"/>
            <x v="137"/>
            <x v="141"/>
            <x v="143"/>
            <x v="145"/>
            <x v="147"/>
            <x v="148"/>
            <x v="172"/>
            <x v="178"/>
            <x v="182"/>
            <x v="183"/>
          </reference>
        </references>
      </pivotArea>
    </format>
    <format dxfId="2016">
      <pivotArea dataOnly="0" labelOnly="1" outline="0" fieldPosition="0">
        <references count="1">
          <reference field="44" count="50">
            <x v="2"/>
            <x v="5"/>
            <x v="6"/>
            <x v="13"/>
            <x v="15"/>
            <x v="23"/>
            <x v="26"/>
            <x v="28"/>
            <x v="32"/>
            <x v="37"/>
            <x v="42"/>
            <x v="43"/>
            <x v="47"/>
            <x v="51"/>
            <x v="52"/>
            <x v="53"/>
            <x v="59"/>
            <x v="60"/>
            <x v="61"/>
            <x v="62"/>
            <x v="67"/>
            <x v="69"/>
            <x v="73"/>
            <x v="78"/>
            <x v="81"/>
            <x v="82"/>
            <x v="84"/>
            <x v="88"/>
            <x v="92"/>
            <x v="93"/>
            <x v="95"/>
            <x v="98"/>
            <x v="102"/>
            <x v="105"/>
            <x v="106"/>
            <x v="114"/>
            <x v="118"/>
            <x v="122"/>
            <x v="125"/>
            <x v="131"/>
            <x v="133"/>
            <x v="134"/>
            <x v="142"/>
            <x v="144"/>
            <x v="146"/>
            <x v="149"/>
            <x v="153"/>
            <x v="179"/>
            <x v="184"/>
            <x v="185"/>
          </reference>
        </references>
      </pivotArea>
    </format>
    <format dxfId="2015">
      <pivotArea dataOnly="0" labelOnly="1" outline="0" fieldPosition="0">
        <references count="1">
          <reference field="44" count="50">
            <x v="1"/>
            <x v="3"/>
            <x v="7"/>
            <x v="9"/>
            <x v="16"/>
            <x v="22"/>
            <x v="25"/>
            <x v="29"/>
            <x v="30"/>
            <x v="31"/>
            <x v="33"/>
            <x v="34"/>
            <x v="35"/>
            <x v="38"/>
            <x v="41"/>
            <x v="44"/>
            <x v="46"/>
            <x v="56"/>
            <x v="66"/>
            <x v="68"/>
            <x v="70"/>
            <x v="76"/>
            <x v="79"/>
            <x v="85"/>
            <x v="87"/>
            <x v="91"/>
            <x v="97"/>
            <x v="101"/>
            <x v="103"/>
            <x v="108"/>
            <x v="109"/>
            <x v="112"/>
            <x v="115"/>
            <x v="116"/>
            <x v="126"/>
            <x v="127"/>
            <x v="128"/>
            <x v="135"/>
            <x v="139"/>
            <x v="140"/>
            <x v="150"/>
            <x v="151"/>
            <x v="152"/>
            <x v="170"/>
            <x v="173"/>
            <x v="174"/>
            <x v="175"/>
            <x v="176"/>
            <x v="177"/>
            <x v="180"/>
          </reference>
        </references>
      </pivotArea>
    </format>
    <format dxfId="2014">
      <pivotArea dataOnly="0" labelOnly="1" outline="0" fieldPosition="0">
        <references count="1">
          <reference field="44" count="18">
            <x v="8"/>
            <x v="12"/>
            <x v="20"/>
            <x v="21"/>
            <x v="36"/>
            <x v="54"/>
            <x v="58"/>
            <x v="72"/>
            <x v="89"/>
            <x v="90"/>
            <x v="96"/>
            <x v="99"/>
            <x v="117"/>
            <x v="120"/>
            <x v="124"/>
            <x v="138"/>
            <x v="171"/>
            <x v="181"/>
          </reference>
        </references>
      </pivotArea>
    </format>
    <format dxfId="2013">
      <pivotArea dataOnly="0" labelOnly="1" outline="0" fieldPosition="0">
        <references count="2">
          <reference field="2" count="1">
            <x v="24"/>
          </reference>
          <reference field="44" count="1" selected="0">
            <x v="86"/>
          </reference>
        </references>
      </pivotArea>
    </format>
    <format dxfId="2012">
      <pivotArea dataOnly="0" labelOnly="1" outline="0" fieldPosition="0">
        <references count="2">
          <reference field="2" count="1">
            <x v="24"/>
          </reference>
          <reference field="44" count="1" selected="0">
            <x v="132"/>
          </reference>
        </references>
      </pivotArea>
    </format>
    <format dxfId="2011">
      <pivotArea dataOnly="0" labelOnly="1" outline="0" fieldPosition="0">
        <references count="2">
          <reference field="2" count="1">
            <x v="24"/>
          </reference>
          <reference field="44" count="1" selected="0">
            <x v="123"/>
          </reference>
        </references>
      </pivotArea>
    </format>
    <format dxfId="2010">
      <pivotArea dataOnly="0" labelOnly="1" outline="0" fieldPosition="0">
        <references count="2">
          <reference field="2" count="1">
            <x v="24"/>
          </reference>
          <reference field="44" count="1" selected="0">
            <x v="130"/>
          </reference>
        </references>
      </pivotArea>
    </format>
    <format dxfId="2009">
      <pivotArea dataOnly="0" labelOnly="1" outline="0" fieldPosition="0">
        <references count="2">
          <reference field="2" count="1">
            <x v="24"/>
          </reference>
          <reference field="44" count="1" selected="0">
            <x v="133"/>
          </reference>
        </references>
      </pivotArea>
    </format>
    <format dxfId="2008">
      <pivotArea dataOnly="0" labelOnly="1" outline="0" fieldPosition="0">
        <references count="2">
          <reference field="2" count="1">
            <x v="24"/>
          </reference>
          <reference field="44" count="1" selected="0">
            <x v="51"/>
          </reference>
        </references>
      </pivotArea>
    </format>
    <format dxfId="2007">
      <pivotArea dataOnly="0" labelOnly="1" outline="0" fieldPosition="0">
        <references count="2">
          <reference field="2" count="1">
            <x v="24"/>
          </reference>
          <reference field="44" count="1" selected="0">
            <x v="15"/>
          </reference>
        </references>
      </pivotArea>
    </format>
    <format dxfId="2006">
      <pivotArea dataOnly="0" labelOnly="1" outline="0" fieldPosition="0">
        <references count="2">
          <reference field="2" count="1">
            <x v="24"/>
          </reference>
          <reference field="44" count="1" selected="0">
            <x v="2"/>
          </reference>
        </references>
      </pivotArea>
    </format>
    <format dxfId="2005">
      <pivotArea dataOnly="0" labelOnly="1" outline="0" fieldPosition="0">
        <references count="2">
          <reference field="2" count="1">
            <x v="24"/>
          </reference>
          <reference field="44" count="1" selected="0">
            <x v="5"/>
          </reference>
        </references>
      </pivotArea>
    </format>
    <format dxfId="2004">
      <pivotArea dataOnly="0" labelOnly="1" outline="0" fieldPosition="0">
        <references count="2">
          <reference field="2" count="1">
            <x v="24"/>
          </reference>
          <reference field="44" count="1" selected="0">
            <x v="125"/>
          </reference>
        </references>
      </pivotArea>
    </format>
    <format dxfId="2003">
      <pivotArea dataOnly="0" labelOnly="1" outline="0" fieldPosition="0">
        <references count="2">
          <reference field="2" count="1">
            <x v="24"/>
          </reference>
          <reference field="44" count="1" selected="0">
            <x v="87"/>
          </reference>
        </references>
      </pivotArea>
    </format>
    <format dxfId="2002">
      <pivotArea dataOnly="0" labelOnly="1" outline="0" fieldPosition="0">
        <references count="2">
          <reference field="2" count="1">
            <x v="24"/>
          </reference>
          <reference field="44" count="1" selected="0">
            <x v="22"/>
          </reference>
        </references>
      </pivotArea>
    </format>
    <format dxfId="2001">
      <pivotArea dataOnly="0" labelOnly="1" outline="0" fieldPosition="0">
        <references count="2">
          <reference field="2" count="1">
            <x v="24"/>
          </reference>
          <reference field="44" count="1" selected="0">
            <x v="97"/>
          </reference>
        </references>
      </pivotArea>
    </format>
    <format dxfId="2000">
      <pivotArea dataOnly="0" labelOnly="1" outline="0" fieldPosition="0">
        <references count="2">
          <reference field="2" count="1">
            <x v="24"/>
          </reference>
          <reference field="44" count="1" selected="0">
            <x v="12"/>
          </reference>
        </references>
      </pivotArea>
    </format>
    <format dxfId="1999">
      <pivotArea dataOnly="0" labelOnly="1" outline="0" fieldPosition="0">
        <references count="2">
          <reference field="2" count="1">
            <x v="24"/>
          </reference>
          <reference field="44" count="1" selected="0">
            <x v="20"/>
          </reference>
        </references>
      </pivotArea>
    </format>
    <format dxfId="1998">
      <pivotArea dataOnly="0" labelOnly="1" outline="0" fieldPosition="0">
        <references count="2">
          <reference field="2" count="1">
            <x v="24"/>
          </reference>
          <reference field="44" count="1" selected="0">
            <x v="120"/>
          </reference>
        </references>
      </pivotArea>
    </format>
    <format dxfId="1997">
      <pivotArea dataOnly="0" labelOnly="1" outline="0" fieldPosition="0">
        <references count="2">
          <reference field="2" count="1">
            <x v="24"/>
          </reference>
          <reference field="44" count="1" selected="0">
            <x v="124"/>
          </reference>
        </references>
      </pivotArea>
    </format>
    <format dxfId="1996">
      <pivotArea dataOnly="0" labelOnly="1" outline="0" fieldPosition="0">
        <references count="4">
          <reference field="1" count="1" selected="0">
            <x v="88"/>
          </reference>
          <reference field="2" count="1" selected="0">
            <x v="51"/>
          </reference>
          <reference field="3" count="1">
            <x v="0"/>
          </reference>
          <reference field="44" count="1" selected="0">
            <x v="89"/>
          </reference>
        </references>
      </pivotArea>
    </format>
    <format dxfId="1995">
      <pivotArea dataOnly="0" labelOnly="1" outline="0" fieldPosition="0">
        <references count="1">
          <reference field="44" count="50">
            <x v="0"/>
            <x v="4"/>
            <x v="11"/>
            <x v="14"/>
            <x v="17"/>
            <x v="18"/>
            <x v="19"/>
            <x v="24"/>
            <x v="27"/>
            <x v="39"/>
            <x v="40"/>
            <x v="45"/>
            <x v="49"/>
            <x v="50"/>
            <x v="55"/>
            <x v="57"/>
            <x v="63"/>
            <x v="64"/>
            <x v="65"/>
            <x v="71"/>
            <x v="74"/>
            <x v="75"/>
            <x v="77"/>
            <x v="80"/>
            <x v="83"/>
            <x v="86"/>
            <x v="94"/>
            <x v="100"/>
            <x v="104"/>
            <x v="107"/>
            <x v="110"/>
            <x v="111"/>
            <x v="113"/>
            <x v="119"/>
            <x v="121"/>
            <x v="123"/>
            <x v="129"/>
            <x v="130"/>
            <x v="132"/>
            <x v="136"/>
            <x v="137"/>
            <x v="141"/>
            <x v="143"/>
            <x v="145"/>
            <x v="147"/>
            <x v="148"/>
            <x v="172"/>
            <x v="178"/>
            <x v="182"/>
            <x v="183"/>
          </reference>
        </references>
      </pivotArea>
    </format>
    <format dxfId="1994">
      <pivotArea dataOnly="0" labelOnly="1" outline="0" fieldPosition="0">
        <references count="1">
          <reference field="44" count="50">
            <x v="2"/>
            <x v="5"/>
            <x v="6"/>
            <x v="13"/>
            <x v="15"/>
            <x v="23"/>
            <x v="26"/>
            <x v="28"/>
            <x v="32"/>
            <x v="37"/>
            <x v="42"/>
            <x v="43"/>
            <x v="47"/>
            <x v="51"/>
            <x v="52"/>
            <x v="53"/>
            <x v="59"/>
            <x v="60"/>
            <x v="61"/>
            <x v="62"/>
            <x v="67"/>
            <x v="69"/>
            <x v="73"/>
            <x v="78"/>
            <x v="81"/>
            <x v="82"/>
            <x v="84"/>
            <x v="88"/>
            <x v="92"/>
            <x v="93"/>
            <x v="95"/>
            <x v="98"/>
            <x v="102"/>
            <x v="105"/>
            <x v="106"/>
            <x v="114"/>
            <x v="118"/>
            <x v="122"/>
            <x v="125"/>
            <x v="131"/>
            <x v="133"/>
            <x v="134"/>
            <x v="142"/>
            <x v="144"/>
            <x v="146"/>
            <x v="149"/>
            <x v="153"/>
            <x v="179"/>
            <x v="184"/>
            <x v="185"/>
          </reference>
        </references>
      </pivotArea>
    </format>
    <format dxfId="1993">
      <pivotArea dataOnly="0" labelOnly="1" outline="0" fieldPosition="0">
        <references count="1">
          <reference field="44" count="50">
            <x v="1"/>
            <x v="3"/>
            <x v="7"/>
            <x v="9"/>
            <x v="16"/>
            <x v="22"/>
            <x v="25"/>
            <x v="29"/>
            <x v="30"/>
            <x v="31"/>
            <x v="33"/>
            <x v="34"/>
            <x v="35"/>
            <x v="38"/>
            <x v="41"/>
            <x v="44"/>
            <x v="46"/>
            <x v="56"/>
            <x v="66"/>
            <x v="68"/>
            <x v="70"/>
            <x v="76"/>
            <x v="79"/>
            <x v="85"/>
            <x v="87"/>
            <x v="91"/>
            <x v="97"/>
            <x v="101"/>
            <x v="103"/>
            <x v="108"/>
            <x v="109"/>
            <x v="112"/>
            <x v="115"/>
            <x v="116"/>
            <x v="126"/>
            <x v="127"/>
            <x v="128"/>
            <x v="135"/>
            <x v="139"/>
            <x v="140"/>
            <x v="150"/>
            <x v="151"/>
            <x v="152"/>
            <x v="170"/>
            <x v="173"/>
            <x v="174"/>
            <x v="175"/>
            <x v="176"/>
            <x v="177"/>
            <x v="180"/>
          </reference>
        </references>
      </pivotArea>
    </format>
    <format dxfId="1992">
      <pivotArea dataOnly="0" labelOnly="1" outline="0" fieldPosition="0">
        <references count="1">
          <reference field="44" count="18">
            <x v="8"/>
            <x v="12"/>
            <x v="20"/>
            <x v="21"/>
            <x v="36"/>
            <x v="54"/>
            <x v="58"/>
            <x v="72"/>
            <x v="89"/>
            <x v="90"/>
            <x v="96"/>
            <x v="99"/>
            <x v="117"/>
            <x v="120"/>
            <x v="124"/>
            <x v="138"/>
            <x v="171"/>
            <x v="181"/>
          </reference>
        </references>
      </pivotArea>
    </format>
    <format dxfId="1991">
      <pivotArea dataOnly="0" labelOnly="1" outline="0" fieldPosition="0">
        <references count="2">
          <reference field="2" count="1">
            <x v="24"/>
          </reference>
          <reference field="44" count="1" selected="0">
            <x v="86"/>
          </reference>
        </references>
      </pivotArea>
    </format>
    <format dxfId="1990">
      <pivotArea dataOnly="0" labelOnly="1" outline="0" fieldPosition="0">
        <references count="2">
          <reference field="2" count="1">
            <x v="24"/>
          </reference>
          <reference field="44" count="1" selected="0">
            <x v="132"/>
          </reference>
        </references>
      </pivotArea>
    </format>
    <format dxfId="1989">
      <pivotArea dataOnly="0" labelOnly="1" outline="0" fieldPosition="0">
        <references count="2">
          <reference field="2" count="1">
            <x v="24"/>
          </reference>
          <reference field="44" count="1" selected="0">
            <x v="123"/>
          </reference>
        </references>
      </pivotArea>
    </format>
    <format dxfId="1988">
      <pivotArea dataOnly="0" labelOnly="1" outline="0" fieldPosition="0">
        <references count="2">
          <reference field="2" count="1">
            <x v="24"/>
          </reference>
          <reference field="44" count="1" selected="0">
            <x v="130"/>
          </reference>
        </references>
      </pivotArea>
    </format>
    <format dxfId="1987">
      <pivotArea dataOnly="0" labelOnly="1" outline="0" fieldPosition="0">
        <references count="2">
          <reference field="2" count="1">
            <x v="24"/>
          </reference>
          <reference field="44" count="1" selected="0">
            <x v="133"/>
          </reference>
        </references>
      </pivotArea>
    </format>
    <format dxfId="1986">
      <pivotArea dataOnly="0" labelOnly="1" outline="0" fieldPosition="0">
        <references count="2">
          <reference field="2" count="1">
            <x v="24"/>
          </reference>
          <reference field="44" count="1" selected="0">
            <x v="51"/>
          </reference>
        </references>
      </pivotArea>
    </format>
    <format dxfId="1985">
      <pivotArea dataOnly="0" labelOnly="1" outline="0" fieldPosition="0">
        <references count="2">
          <reference field="2" count="1">
            <x v="24"/>
          </reference>
          <reference field="44" count="1" selected="0">
            <x v="15"/>
          </reference>
        </references>
      </pivotArea>
    </format>
    <format dxfId="1984">
      <pivotArea dataOnly="0" labelOnly="1" outline="0" fieldPosition="0">
        <references count="2">
          <reference field="2" count="1">
            <x v="24"/>
          </reference>
          <reference field="44" count="1" selected="0">
            <x v="2"/>
          </reference>
        </references>
      </pivotArea>
    </format>
    <format dxfId="1983">
      <pivotArea dataOnly="0" labelOnly="1" outline="0" fieldPosition="0">
        <references count="2">
          <reference field="2" count="1">
            <x v="24"/>
          </reference>
          <reference field="44" count="1" selected="0">
            <x v="5"/>
          </reference>
        </references>
      </pivotArea>
    </format>
    <format dxfId="1982">
      <pivotArea dataOnly="0" labelOnly="1" outline="0" fieldPosition="0">
        <references count="2">
          <reference field="2" count="1">
            <x v="24"/>
          </reference>
          <reference field="44" count="1" selected="0">
            <x v="125"/>
          </reference>
        </references>
      </pivotArea>
    </format>
    <format dxfId="1981">
      <pivotArea dataOnly="0" labelOnly="1" outline="0" fieldPosition="0">
        <references count="2">
          <reference field="2" count="1">
            <x v="24"/>
          </reference>
          <reference field="44" count="1" selected="0">
            <x v="87"/>
          </reference>
        </references>
      </pivotArea>
    </format>
    <format dxfId="1980">
      <pivotArea dataOnly="0" labelOnly="1" outline="0" fieldPosition="0">
        <references count="2">
          <reference field="2" count="1">
            <x v="24"/>
          </reference>
          <reference field="44" count="1" selected="0">
            <x v="22"/>
          </reference>
        </references>
      </pivotArea>
    </format>
    <format dxfId="1979">
      <pivotArea dataOnly="0" labelOnly="1" outline="0" fieldPosition="0">
        <references count="2">
          <reference field="2" count="1">
            <x v="24"/>
          </reference>
          <reference field="44" count="1" selected="0">
            <x v="97"/>
          </reference>
        </references>
      </pivotArea>
    </format>
    <format dxfId="1978">
      <pivotArea dataOnly="0" labelOnly="1" outline="0" fieldPosition="0">
        <references count="2">
          <reference field="2" count="1">
            <x v="24"/>
          </reference>
          <reference field="44" count="1" selected="0">
            <x v="12"/>
          </reference>
        </references>
      </pivotArea>
    </format>
    <format dxfId="1977">
      <pivotArea dataOnly="0" labelOnly="1" outline="0" fieldPosition="0">
        <references count="2">
          <reference field="2" count="1">
            <x v="24"/>
          </reference>
          <reference field="44" count="1" selected="0">
            <x v="20"/>
          </reference>
        </references>
      </pivotArea>
    </format>
    <format dxfId="1976">
      <pivotArea dataOnly="0" labelOnly="1" outline="0" fieldPosition="0">
        <references count="2">
          <reference field="2" count="1">
            <x v="24"/>
          </reference>
          <reference field="44" count="1" selected="0">
            <x v="120"/>
          </reference>
        </references>
      </pivotArea>
    </format>
    <format dxfId="1975">
      <pivotArea dataOnly="0" labelOnly="1" outline="0" fieldPosition="0">
        <references count="2">
          <reference field="2" count="1">
            <x v="24"/>
          </reference>
          <reference field="44" count="1" selected="0">
            <x v="124"/>
          </reference>
        </references>
      </pivotArea>
    </format>
    <format dxfId="1974">
      <pivotArea dataOnly="0" labelOnly="1" outline="0" fieldPosition="0">
        <references count="1">
          <reference field="44" count="3">
            <x v="76"/>
            <x v="77"/>
            <x v="154"/>
          </reference>
        </references>
      </pivotArea>
    </format>
    <format dxfId="1973">
      <pivotArea outline="0" collapsedLevelsAreSubtotals="1" fieldPosition="0"/>
    </format>
    <format dxfId="1972">
      <pivotArea dataOnly="0" labelOnly="1" outline="0" fieldPosition="0">
        <references count="1">
          <reference field="44" count="50">
            <x v="1"/>
            <x v="2"/>
            <x v="3"/>
            <x v="4"/>
            <x v="5"/>
            <x v="6"/>
            <x v="7"/>
            <x v="8"/>
            <x v="9"/>
            <x v="11"/>
            <x v="12"/>
            <x v="13"/>
            <x v="14"/>
            <x v="15"/>
            <x v="16"/>
            <x v="17"/>
            <x v="18"/>
            <x v="19"/>
            <x v="20"/>
            <x v="21"/>
            <x v="22"/>
            <x v="23"/>
            <x v="24"/>
            <x v="25"/>
            <x v="87"/>
            <x v="89"/>
            <x v="91"/>
            <x v="93"/>
            <x v="95"/>
            <x v="97"/>
            <x v="99"/>
            <x v="101"/>
            <x v="103"/>
            <x v="105"/>
            <x v="109"/>
            <x v="113"/>
            <x v="117"/>
            <x v="121"/>
            <x v="125"/>
            <x v="129"/>
            <x v="133"/>
            <x v="137"/>
            <x v="141"/>
            <x v="145"/>
            <x v="149"/>
            <x v="153"/>
            <x v="172"/>
            <x v="176"/>
            <x v="180"/>
            <x v="184"/>
          </reference>
        </references>
      </pivotArea>
    </format>
    <format dxfId="1971">
      <pivotArea dataOnly="0" labelOnly="1" outline="0" fieldPosition="0">
        <references count="1">
          <reference field="44" count="50">
            <x v="0"/>
            <x v="26"/>
            <x v="27"/>
            <x v="28"/>
            <x v="29"/>
            <x v="30"/>
            <x v="31"/>
            <x v="32"/>
            <x v="33"/>
            <x v="34"/>
            <x v="35"/>
            <x v="36"/>
            <x v="37"/>
            <x v="38"/>
            <x v="39"/>
            <x v="40"/>
            <x v="41"/>
            <x v="42"/>
            <x v="43"/>
            <x v="44"/>
            <x v="45"/>
            <x v="46"/>
            <x v="47"/>
            <x v="49"/>
            <x v="50"/>
            <x v="51"/>
            <x v="88"/>
            <x v="90"/>
            <x v="92"/>
            <x v="94"/>
            <x v="96"/>
            <x v="98"/>
            <x v="100"/>
            <x v="102"/>
            <x v="107"/>
            <x v="111"/>
            <x v="115"/>
            <x v="119"/>
            <x v="123"/>
            <x v="127"/>
            <x v="131"/>
            <x v="135"/>
            <x v="139"/>
            <x v="143"/>
            <x v="147"/>
            <x v="151"/>
            <x v="170"/>
            <x v="174"/>
            <x v="178"/>
            <x v="182"/>
          </reference>
        </references>
      </pivotArea>
    </format>
    <format dxfId="1970">
      <pivotArea dataOnly="0" labelOnly="1" outline="0" fieldPosition="0">
        <references count="1">
          <reference field="44" count="50">
            <x v="52"/>
            <x v="53"/>
            <x v="54"/>
            <x v="55"/>
            <x v="56"/>
            <x v="57"/>
            <x v="58"/>
            <x v="59"/>
            <x v="60"/>
            <x v="61"/>
            <x v="62"/>
            <x v="63"/>
            <x v="64"/>
            <x v="65"/>
            <x v="66"/>
            <x v="67"/>
            <x v="68"/>
            <x v="69"/>
            <x v="70"/>
            <x v="71"/>
            <x v="72"/>
            <x v="73"/>
            <x v="74"/>
            <x v="75"/>
            <x v="76"/>
            <x v="104"/>
            <x v="106"/>
            <x v="108"/>
            <x v="110"/>
            <x v="112"/>
            <x v="114"/>
            <x v="116"/>
            <x v="118"/>
            <x v="120"/>
            <x v="122"/>
            <x v="124"/>
            <x v="126"/>
            <x v="128"/>
            <x v="130"/>
            <x v="132"/>
            <x v="134"/>
            <x v="136"/>
            <x v="138"/>
            <x v="140"/>
            <x v="142"/>
            <x v="144"/>
            <x v="146"/>
            <x v="148"/>
            <x v="150"/>
            <x v="152"/>
          </reference>
        </references>
      </pivotArea>
    </format>
    <format dxfId="1969">
      <pivotArea dataOnly="0" labelOnly="1" outline="0" fieldPosition="0">
        <references count="1">
          <reference field="44" count="19">
            <x v="77"/>
            <x v="78"/>
            <x v="79"/>
            <x v="80"/>
            <x v="81"/>
            <x v="82"/>
            <x v="83"/>
            <x v="84"/>
            <x v="85"/>
            <x v="86"/>
            <x v="154"/>
            <x v="171"/>
            <x v="173"/>
            <x v="175"/>
            <x v="177"/>
            <x v="179"/>
            <x v="181"/>
            <x v="183"/>
            <x v="185"/>
          </reference>
        </references>
      </pivotArea>
    </format>
    <format dxfId="1968">
      <pivotArea dataOnly="0" labelOnly="1" outline="0" fieldPosition="0">
        <references count="2">
          <reference field="2" count="1">
            <x v="24"/>
          </reference>
          <reference field="44" count="1" selected="0">
            <x v="129"/>
          </reference>
        </references>
      </pivotArea>
    </format>
    <format dxfId="1967">
      <pivotArea dataOnly="0" labelOnly="1" outline="0" fieldPosition="0">
        <references count="2">
          <reference field="2" count="1">
            <x v="79"/>
          </reference>
          <reference field="44" count="1" selected="0">
            <x v="176"/>
          </reference>
        </references>
      </pivotArea>
    </format>
    <format dxfId="1966">
      <pivotArea dataOnly="0" labelOnly="1" outline="0" fieldPosition="0">
        <references count="2">
          <reference field="2" count="1">
            <x v="24"/>
          </reference>
          <reference field="44" count="1" selected="0">
            <x v="1"/>
          </reference>
        </references>
      </pivotArea>
    </format>
    <format dxfId="1965">
      <pivotArea dataOnly="0" labelOnly="1" outline="0" fieldPosition="0">
        <references count="2">
          <reference field="2" count="1">
            <x v="72"/>
          </reference>
          <reference field="44" count="1" selected="0">
            <x v="145"/>
          </reference>
        </references>
      </pivotArea>
    </format>
    <format dxfId="1964">
      <pivotArea dataOnly="0" labelOnly="1" outline="0" fieldPosition="0">
        <references count="2">
          <reference field="2" count="1">
            <x v="26"/>
          </reference>
          <reference field="44" count="1" selected="0">
            <x v="3"/>
          </reference>
        </references>
      </pivotArea>
    </format>
    <format dxfId="1963">
      <pivotArea dataOnly="0" labelOnly="1" outline="0" fieldPosition="0">
        <references count="2">
          <reference field="2" count="1">
            <x v="1"/>
          </reference>
          <reference field="44" count="1" selected="0">
            <x v="4"/>
          </reference>
        </references>
      </pivotArea>
    </format>
    <format dxfId="1962">
      <pivotArea dataOnly="0" labelOnly="1" outline="0" fieldPosition="0">
        <references count="2">
          <reference field="2" count="1">
            <x v="24"/>
          </reference>
          <reference field="44" count="1" selected="0">
            <x v="105"/>
          </reference>
        </references>
      </pivotArea>
    </format>
    <format dxfId="1961">
      <pivotArea dataOnly="0" labelOnly="1" outline="0" fieldPosition="0">
        <references count="2">
          <reference field="2" count="1">
            <x v="2"/>
          </reference>
          <reference field="44" count="1" selected="0">
            <x v="6"/>
          </reference>
        </references>
      </pivotArea>
    </format>
    <format dxfId="1960">
      <pivotArea dataOnly="0" labelOnly="1" outline="0" fieldPosition="0">
        <references count="2">
          <reference field="2" count="1">
            <x v="69"/>
          </reference>
          <reference field="44" count="1" selected="0">
            <x v="137"/>
          </reference>
        </references>
      </pivotArea>
    </format>
    <format dxfId="1959">
      <pivotArea dataOnly="0" labelOnly="1" outline="0" fieldPosition="0">
        <references count="2">
          <reference field="2" count="1">
            <x v="4"/>
          </reference>
          <reference field="44" count="1" selected="0">
            <x v="7"/>
          </reference>
        </references>
      </pivotArea>
    </format>
    <format dxfId="1958">
      <pivotArea dataOnly="0" labelOnly="1" outline="0" fieldPosition="0">
        <references count="2">
          <reference field="2" count="1">
            <x v="24"/>
          </reference>
          <reference field="44" count="1" selected="0">
            <x v="153"/>
          </reference>
        </references>
      </pivotArea>
    </format>
    <format dxfId="1957">
      <pivotArea dataOnly="0" labelOnly="1" outline="0" fieldPosition="0">
        <references count="2">
          <reference field="2" count="1">
            <x v="7"/>
          </reference>
          <reference field="44" count="1" selected="0">
            <x v="8"/>
          </reference>
        </references>
      </pivotArea>
    </format>
    <format dxfId="1956">
      <pivotArea dataOnly="0" labelOnly="1" outline="0" fieldPosition="0">
        <references count="2">
          <reference field="2" count="1">
            <x v="24"/>
          </reference>
          <reference field="44" count="1" selected="0">
            <x v="184"/>
          </reference>
        </references>
      </pivotArea>
    </format>
    <format dxfId="1955">
      <pivotArea dataOnly="0" labelOnly="1" outline="0" fieldPosition="0">
        <references count="2">
          <reference field="2" count="1">
            <x v="5"/>
          </reference>
          <reference field="44" count="1" selected="0">
            <x v="11"/>
          </reference>
        </references>
      </pivotArea>
    </format>
    <format dxfId="1954">
      <pivotArea dataOnly="0" labelOnly="1" outline="0" fieldPosition="0">
        <references count="2">
          <reference field="2" count="1">
            <x v="61"/>
          </reference>
          <reference field="44" count="1" selected="0">
            <x v="109"/>
          </reference>
        </references>
      </pivotArea>
    </format>
    <format dxfId="1953">
      <pivotArea dataOnly="0" labelOnly="1" outline="0" fieldPosition="0">
        <references count="2">
          <reference field="2" count="1">
            <x v="24"/>
          </reference>
          <reference field="44" count="1" selected="0">
            <x v="13"/>
          </reference>
        </references>
      </pivotArea>
    </format>
    <format dxfId="1952">
      <pivotArea dataOnly="0" labelOnly="1" outline="0" fieldPosition="0">
        <references count="2">
          <reference field="2" count="1">
            <x v="64"/>
          </reference>
          <reference field="44" count="1" selected="0">
            <x v="117"/>
          </reference>
        </references>
      </pivotArea>
    </format>
    <format dxfId="1951">
      <pivotArea dataOnly="0" labelOnly="1" outline="0" fieldPosition="0">
        <references count="2">
          <reference field="2" count="1">
            <x v="24"/>
          </reference>
          <reference field="44" count="1" selected="0">
            <x v="14"/>
          </reference>
        </references>
      </pivotArea>
    </format>
    <format dxfId="1950">
      <pivotArea dataOnly="0" labelOnly="1" outline="0" fieldPosition="0">
        <references count="2">
          <reference field="2" count="1">
            <x v="20"/>
          </reference>
          <reference field="44" count="1" selected="0">
            <x v="16"/>
          </reference>
        </references>
      </pivotArea>
    </format>
    <format dxfId="1949">
      <pivotArea dataOnly="0" labelOnly="1" outline="0" fieldPosition="0">
        <references count="2">
          <reference field="2" count="1">
            <x v="24"/>
          </reference>
          <reference field="44" count="1" selected="0">
            <x v="141"/>
          </reference>
        </references>
      </pivotArea>
    </format>
    <format dxfId="1948">
      <pivotArea dataOnly="0" labelOnly="1" outline="0" fieldPosition="0">
        <references count="2">
          <reference field="2" count="1">
            <x v="76"/>
          </reference>
          <reference field="44" count="1" selected="0">
            <x v="149"/>
          </reference>
        </references>
      </pivotArea>
    </format>
    <format dxfId="1947">
      <pivotArea dataOnly="0" labelOnly="1" outline="0" fieldPosition="0">
        <references count="2">
          <reference field="2" count="1">
            <x v="24"/>
          </reference>
          <reference field="44" count="1" selected="0">
            <x v="18"/>
          </reference>
        </references>
      </pivotArea>
    </format>
    <format dxfId="1946">
      <pivotArea dataOnly="0" labelOnly="1" outline="0" fieldPosition="0">
        <references count="2">
          <reference field="2" count="1">
            <x v="78"/>
          </reference>
          <reference field="44" count="1" selected="0">
            <x v="172"/>
          </reference>
        </references>
      </pivotArea>
    </format>
    <format dxfId="1945">
      <pivotArea dataOnly="0" labelOnly="1" outline="0" fieldPosition="0">
        <references count="2">
          <reference field="2" count="1">
            <x v="24"/>
          </reference>
          <reference field="44" count="1" selected="0">
            <x v="19"/>
          </reference>
        </references>
      </pivotArea>
    </format>
    <format dxfId="1944">
      <pivotArea dataOnly="0" labelOnly="1" outline="0" fieldPosition="0">
        <references count="2">
          <reference field="2" count="1">
            <x v="6"/>
          </reference>
          <reference field="44" count="1" selected="0">
            <x v="21"/>
          </reference>
        </references>
      </pivotArea>
    </format>
    <format dxfId="1943">
      <pivotArea dataOnly="0" labelOnly="1" outline="0" fieldPosition="0">
        <references count="2">
          <reference field="2" count="1">
            <x v="24"/>
          </reference>
          <reference field="44" count="1" selected="0">
            <x v="91"/>
          </reference>
        </references>
      </pivotArea>
    </format>
    <format dxfId="1942">
      <pivotArea dataOnly="0" labelOnly="1" outline="0" fieldPosition="0">
        <references count="2">
          <reference field="2" count="1">
            <x v="55"/>
          </reference>
          <reference field="44" count="1" selected="0">
            <x v="95"/>
          </reference>
        </references>
      </pivotArea>
    </format>
    <format dxfId="1941">
      <pivotArea dataOnly="0" labelOnly="1" outline="0" fieldPosition="0">
        <references count="2">
          <reference field="2" count="1">
            <x v="10"/>
          </reference>
          <reference field="44" count="1" selected="0">
            <x v="23"/>
          </reference>
        </references>
      </pivotArea>
    </format>
    <format dxfId="1940">
      <pivotArea dataOnly="0" labelOnly="1" outline="0" fieldPosition="0">
        <references count="2">
          <reference field="2" count="1">
            <x v="57"/>
          </reference>
          <reference field="44" count="1" selected="0">
            <x v="99"/>
          </reference>
        </references>
      </pivotArea>
    </format>
    <format dxfId="1939">
      <pivotArea dataOnly="0" labelOnly="1" outline="0" fieldPosition="0">
        <references count="2">
          <reference field="2" count="1">
            <x v="24"/>
          </reference>
          <reference field="44" count="1" selected="0">
            <x v="24"/>
          </reference>
        </references>
      </pivotArea>
    </format>
    <format dxfId="1938">
      <pivotArea dataOnly="0" labelOnly="1" outline="0" fieldPosition="0">
        <references count="2">
          <reference field="2" count="1">
            <x v="58"/>
          </reference>
          <reference field="44" count="1" selected="0">
            <x v="103"/>
          </reference>
        </references>
      </pivotArea>
    </format>
    <format dxfId="1937">
      <pivotArea dataOnly="0" labelOnly="1" outline="0" fieldPosition="0">
        <references count="2">
          <reference field="2" count="1">
            <x v="8"/>
          </reference>
          <reference field="44" count="1" selected="0">
            <x v="25"/>
          </reference>
        </references>
      </pivotArea>
    </format>
    <format dxfId="1936">
      <pivotArea dataOnly="0" labelOnly="1" outline="0" fieldPosition="0">
        <references count="2">
          <reference field="2" count="1">
            <x v="24"/>
          </reference>
          <reference field="44" count="1" selected="0">
            <x v="107"/>
          </reference>
        </references>
      </pivotArea>
    </format>
    <format dxfId="1935">
      <pivotArea dataOnly="0" labelOnly="1" outline="0" fieldPosition="0">
        <references count="2">
          <reference field="2" count="1">
            <x v="12"/>
          </reference>
          <reference field="44" count="1" selected="0">
            <x v="26"/>
          </reference>
        </references>
      </pivotArea>
    </format>
    <format dxfId="1934">
      <pivotArea dataOnly="0" labelOnly="1" outline="0" fieldPosition="0">
        <references count="2">
          <reference field="2" count="1">
            <x v="24"/>
          </reference>
          <reference field="44" count="1" selected="0">
            <x v="111"/>
          </reference>
        </references>
      </pivotArea>
    </format>
    <format dxfId="1933">
      <pivotArea dataOnly="0" labelOnly="1" outline="0" fieldPosition="0">
        <references count="2">
          <reference field="2" count="1">
            <x v="63"/>
          </reference>
          <reference field="44" count="1" selected="0">
            <x v="115"/>
          </reference>
        </references>
      </pivotArea>
    </format>
    <format dxfId="1932">
      <pivotArea dataOnly="0" labelOnly="1" outline="0" fieldPosition="0">
        <references count="2">
          <reference field="2" count="1">
            <x v="13"/>
          </reference>
          <reference field="44" count="1" selected="0">
            <x v="28"/>
          </reference>
        </references>
      </pivotArea>
    </format>
    <format dxfId="1931">
      <pivotArea dataOnly="0" labelOnly="1" outline="0" fieldPosition="0">
        <references count="2">
          <reference field="2" count="1">
            <x v="65"/>
          </reference>
          <reference field="44" count="1" selected="0">
            <x v="119"/>
          </reference>
        </references>
      </pivotArea>
    </format>
    <format dxfId="1930">
      <pivotArea dataOnly="0" labelOnly="1" outline="0" fieldPosition="0">
        <references count="2">
          <reference field="2" count="1">
            <x v="24"/>
          </reference>
          <reference field="44" count="1" selected="0">
            <x v="29"/>
          </reference>
        </references>
      </pivotArea>
    </format>
    <format dxfId="1929">
      <pivotArea dataOnly="0" labelOnly="1" outline="0" fieldPosition="0">
        <references count="2">
          <reference field="2" count="1">
            <x v="67"/>
          </reference>
          <reference field="44" count="1" selected="0">
            <x v="127"/>
          </reference>
        </references>
      </pivotArea>
    </format>
    <format dxfId="1928">
      <pivotArea dataOnly="0" labelOnly="1" outline="0" fieldPosition="0">
        <references count="2">
          <reference field="2" count="1">
            <x v="9"/>
          </reference>
          <reference field="44" count="1" selected="0">
            <x v="31"/>
          </reference>
        </references>
      </pivotArea>
    </format>
    <format dxfId="1927">
      <pivotArea dataOnly="0" labelOnly="1" outline="0" fieldPosition="0">
        <references count="2">
          <reference field="2" count="1">
            <x v="24"/>
          </reference>
          <reference field="44" count="1" selected="0">
            <x v="131"/>
          </reference>
        </references>
      </pivotArea>
    </format>
    <format dxfId="1926">
      <pivotArea dataOnly="0" labelOnly="1" outline="0" fieldPosition="0">
        <references count="2">
          <reference field="2" count="1">
            <x v="15"/>
          </reference>
          <reference field="44" count="1" selected="0">
            <x v="32"/>
          </reference>
        </references>
      </pivotArea>
    </format>
    <format dxfId="1925">
      <pivotArea dataOnly="0" labelOnly="1" outline="0" fieldPosition="0">
        <references count="2">
          <reference field="2" count="1">
            <x v="24"/>
          </reference>
          <reference field="44" count="1" selected="0">
            <x v="135"/>
          </reference>
        </references>
      </pivotArea>
    </format>
    <format dxfId="1924">
      <pivotArea dataOnly="0" labelOnly="1" outline="0" fieldPosition="0">
        <references count="2">
          <reference field="2" count="1">
            <x v="18"/>
          </reference>
          <reference field="44" count="1" selected="0">
            <x v="33"/>
          </reference>
        </references>
      </pivotArea>
    </format>
    <format dxfId="1923">
      <pivotArea dataOnly="0" labelOnly="1" outline="0" fieldPosition="0">
        <references count="2">
          <reference field="2" count="1">
            <x v="70"/>
          </reference>
          <reference field="44" count="1" selected="0">
            <x v="139"/>
          </reference>
        </references>
      </pivotArea>
    </format>
    <format dxfId="1922">
      <pivotArea dataOnly="0" labelOnly="1" outline="0" fieldPosition="0">
        <references count="2">
          <reference field="2" count="1">
            <x v="25"/>
          </reference>
          <reference field="44" count="1" selected="0">
            <x v="34"/>
          </reference>
        </references>
      </pivotArea>
    </format>
    <format dxfId="1921">
      <pivotArea dataOnly="0" labelOnly="1" outline="0" fieldPosition="0">
        <references count="2">
          <reference field="2" count="1">
            <x v="71"/>
          </reference>
          <reference field="44" count="1" selected="0">
            <x v="143"/>
          </reference>
        </references>
      </pivotArea>
    </format>
    <format dxfId="1920">
      <pivotArea dataOnly="0" labelOnly="1" outline="0" fieldPosition="0">
        <references count="2">
          <reference field="2" count="1">
            <x v="24"/>
          </reference>
          <reference field="44" count="1" selected="0">
            <x v="35"/>
          </reference>
        </references>
      </pivotArea>
    </format>
    <format dxfId="1919">
      <pivotArea dataOnly="0" labelOnly="1" outline="0" fieldPosition="0">
        <references count="2">
          <reference field="2" count="1">
            <x v="74"/>
          </reference>
          <reference field="44" count="1" selected="0">
            <x v="147"/>
          </reference>
        </references>
      </pivotArea>
    </format>
    <format dxfId="1918">
      <pivotArea dataOnly="0" labelOnly="1" outline="0" fieldPosition="0">
        <references count="2">
          <reference field="2" count="1">
            <x v="16"/>
          </reference>
          <reference field="44" count="1" selected="0">
            <x v="36"/>
          </reference>
        </references>
      </pivotArea>
    </format>
    <format dxfId="1917">
      <pivotArea dataOnly="0" labelOnly="1" outline="0" fieldPosition="0">
        <references count="2">
          <reference field="2" count="1">
            <x v="24"/>
          </reference>
          <reference field="44" count="1" selected="0">
            <x v="151"/>
          </reference>
        </references>
      </pivotArea>
    </format>
    <format dxfId="1916">
      <pivotArea dataOnly="0" labelOnly="1" outline="0" fieldPosition="0">
        <references count="2">
          <reference field="2" count="1">
            <x v="3"/>
          </reference>
          <reference field="44" count="1" selected="0">
            <x v="37"/>
          </reference>
        </references>
      </pivotArea>
    </format>
    <format dxfId="1915">
      <pivotArea dataOnly="0" labelOnly="1" outline="0" fieldPosition="0">
        <references count="2">
          <reference field="2" count="1">
            <x v="17"/>
          </reference>
          <reference field="44" count="1" selected="0">
            <x v="170"/>
          </reference>
        </references>
      </pivotArea>
    </format>
    <format dxfId="1914">
      <pivotArea dataOnly="0" labelOnly="1" outline="0" fieldPosition="0">
        <references count="2">
          <reference field="2" count="1">
            <x v="22"/>
          </reference>
          <reference field="44" count="1" selected="0">
            <x v="38"/>
          </reference>
        </references>
      </pivotArea>
    </format>
    <format dxfId="1913">
      <pivotArea dataOnly="0" labelOnly="1" outline="0" fieldPosition="0">
        <references count="2">
          <reference field="2" count="1">
            <x v="24"/>
          </reference>
          <reference field="44" count="1" selected="0">
            <x v="174"/>
          </reference>
        </references>
      </pivotArea>
    </format>
    <format dxfId="1912">
      <pivotArea dataOnly="0" labelOnly="1" outline="0" fieldPosition="0">
        <references count="2">
          <reference field="2" count="1">
            <x v="21"/>
          </reference>
          <reference field="44" count="1" selected="0">
            <x v="39"/>
          </reference>
        </references>
      </pivotArea>
    </format>
    <format dxfId="1911">
      <pivotArea dataOnly="0" labelOnly="1" outline="0" fieldPosition="0">
        <references count="2">
          <reference field="2" count="1">
            <x v="24"/>
          </reference>
          <reference field="44" count="1" selected="0">
            <x v="178"/>
          </reference>
        </references>
      </pivotArea>
    </format>
    <format dxfId="1910">
      <pivotArea dataOnly="0" labelOnly="1" outline="0" fieldPosition="0">
        <references count="2">
          <reference field="2" count="1">
            <x v="11"/>
          </reference>
          <reference field="44" count="1" selected="0">
            <x v="40"/>
          </reference>
        </references>
      </pivotArea>
    </format>
    <format dxfId="1909">
      <pivotArea dataOnly="0" labelOnly="1" outline="0" fieldPosition="0">
        <references count="2">
          <reference field="2" count="1">
            <x v="24"/>
          </reference>
          <reference field="44" count="1" selected="0">
            <x v="182"/>
          </reference>
        </references>
      </pivotArea>
    </format>
    <format dxfId="1908">
      <pivotArea dataOnly="0" labelOnly="1" outline="0" fieldPosition="0">
        <references count="2">
          <reference field="2" count="1">
            <x v="19"/>
          </reference>
          <reference field="44" count="1" selected="0">
            <x v="42"/>
          </reference>
        </references>
      </pivotArea>
    </format>
    <format dxfId="1907">
      <pivotArea dataOnly="0" labelOnly="1" outline="0" fieldPosition="0">
        <references count="2">
          <reference field="2" count="1">
            <x v="50"/>
          </reference>
          <reference field="44" count="1" selected="0">
            <x v="88"/>
          </reference>
        </references>
      </pivotArea>
    </format>
    <format dxfId="1906">
      <pivotArea dataOnly="0" labelOnly="1" outline="0" fieldPosition="0">
        <references count="2">
          <reference field="2" count="1">
            <x v="24"/>
          </reference>
          <reference field="44" count="1" selected="0">
            <x v="43"/>
          </reference>
        </references>
      </pivotArea>
    </format>
    <format dxfId="1905">
      <pivotArea dataOnly="0" labelOnly="1" outline="0" fieldPosition="0">
        <references count="2">
          <reference field="2" count="1">
            <x v="52"/>
          </reference>
          <reference field="44" count="1" selected="0">
            <x v="90"/>
          </reference>
        </references>
      </pivotArea>
    </format>
    <format dxfId="1904">
      <pivotArea dataOnly="0" labelOnly="1" outline="0" fieldPosition="0">
        <references count="2">
          <reference field="2" count="1">
            <x v="0"/>
          </reference>
          <reference field="44" count="1" selected="0">
            <x v="44"/>
          </reference>
        </references>
      </pivotArea>
    </format>
    <format dxfId="1903">
      <pivotArea dataOnly="0" labelOnly="1" outline="0" fieldPosition="0">
        <references count="2">
          <reference field="2" count="1">
            <x v="53"/>
          </reference>
          <reference field="44" count="1" selected="0">
            <x v="92"/>
          </reference>
        </references>
      </pivotArea>
    </format>
    <format dxfId="1902">
      <pivotArea dataOnly="0" labelOnly="1" outline="0" fieldPosition="0">
        <references count="2">
          <reference field="2" count="1">
            <x v="24"/>
          </reference>
          <reference field="44" count="1" selected="0">
            <x v="45"/>
          </reference>
        </references>
      </pivotArea>
    </format>
    <format dxfId="1901">
      <pivotArea dataOnly="0" labelOnly="1" outline="0" fieldPosition="0">
        <references count="2">
          <reference field="2" count="1">
            <x v="54"/>
          </reference>
          <reference field="44" count="1" selected="0">
            <x v="94"/>
          </reference>
        </references>
      </pivotArea>
    </format>
    <format dxfId="1900">
      <pivotArea dataOnly="0" labelOnly="1" outline="0" fieldPosition="0">
        <references count="2">
          <reference field="2" count="1">
            <x v="14"/>
          </reference>
          <reference field="44" count="1" selected="0">
            <x v="46"/>
          </reference>
        </references>
      </pivotArea>
    </format>
    <format dxfId="1899">
      <pivotArea dataOnly="0" labelOnly="1" outline="0" fieldPosition="0">
        <references count="2">
          <reference field="2" count="1">
            <x v="56"/>
          </reference>
          <reference field="44" count="1" selected="0">
            <x v="96"/>
          </reference>
        </references>
      </pivotArea>
    </format>
    <format dxfId="1898">
      <pivotArea dataOnly="0" labelOnly="1" outline="0" fieldPosition="0">
        <references count="2">
          <reference field="2" count="1">
            <x v="24"/>
          </reference>
          <reference field="44" count="1" selected="0">
            <x v="47"/>
          </reference>
        </references>
      </pivotArea>
    </format>
    <format dxfId="1897">
      <pivotArea dataOnly="0" labelOnly="1" outline="0" fieldPosition="0">
        <references count="2">
          <reference field="2" count="1">
            <x v="27"/>
          </reference>
          <reference field="44" count="1" selected="0">
            <x v="49"/>
          </reference>
        </references>
      </pivotArea>
    </format>
    <format dxfId="1896">
      <pivotArea dataOnly="0" labelOnly="1" outline="0" fieldPosition="0">
        <references count="2">
          <reference field="2" count="1">
            <x v="24"/>
          </reference>
          <reference field="44" count="1" selected="0">
            <x v="100"/>
          </reference>
        </references>
      </pivotArea>
    </format>
    <format dxfId="1895">
      <pivotArea dataOnly="0" labelOnly="1" outline="0" fieldPosition="0">
        <references count="2">
          <reference field="2" count="1">
            <x v="59"/>
          </reference>
          <reference field="44" count="1" selected="0">
            <x v="104"/>
          </reference>
        </references>
      </pivotArea>
    </format>
    <format dxfId="1894">
      <pivotArea dataOnly="0" labelOnly="1" outline="0" fieldPosition="0">
        <references count="2">
          <reference field="2" count="1">
            <x v="24"/>
          </reference>
          <reference field="44" count="1" selected="0">
            <x v="52"/>
          </reference>
        </references>
      </pivotArea>
    </format>
    <format dxfId="1893">
      <pivotArea dataOnly="0" labelOnly="1" outline="0" fieldPosition="0">
        <references count="2">
          <reference field="2" count="1">
            <x v="60"/>
          </reference>
          <reference field="44" count="1" selected="0">
            <x v="106"/>
          </reference>
        </references>
      </pivotArea>
    </format>
    <format dxfId="1892">
      <pivotArea dataOnly="0" labelOnly="1" outline="0" fieldPosition="0">
        <references count="2">
          <reference field="2" count="1">
            <x v="28"/>
          </reference>
          <reference field="44" count="1" selected="0">
            <x v="53"/>
          </reference>
        </references>
      </pivotArea>
    </format>
    <format dxfId="1891">
      <pivotArea dataOnly="0" labelOnly="1" outline="0" fieldPosition="0">
        <references count="2">
          <reference field="2" count="1">
            <x v="24"/>
          </reference>
          <reference field="44" count="1" selected="0">
            <x v="108"/>
          </reference>
        </references>
      </pivotArea>
    </format>
    <format dxfId="1890">
      <pivotArea dataOnly="0" labelOnly="1" outline="0" fieldPosition="0">
        <references count="2">
          <reference field="2" count="1">
            <x v="29"/>
          </reference>
          <reference field="44" count="1" selected="0">
            <x v="54"/>
          </reference>
        </references>
      </pivotArea>
    </format>
    <format dxfId="1889">
      <pivotArea dataOnly="0" labelOnly="1" outline="0" fieldPosition="0">
        <references count="2">
          <reference field="2" count="1">
            <x v="24"/>
          </reference>
          <reference field="44" count="1" selected="0">
            <x v="110"/>
          </reference>
        </references>
      </pivotArea>
    </format>
    <format dxfId="1888">
      <pivotArea dataOnly="0" labelOnly="1" outline="0" fieldPosition="0">
        <references count="2">
          <reference field="2" count="1">
            <x v="30"/>
          </reference>
          <reference field="44" count="1" selected="0">
            <x v="55"/>
          </reference>
        </references>
      </pivotArea>
    </format>
    <format dxfId="1887">
      <pivotArea dataOnly="0" labelOnly="1" outline="0" fieldPosition="0">
        <references count="2">
          <reference field="2" count="1">
            <x v="24"/>
          </reference>
          <reference field="44" count="1" selected="0">
            <x v="112"/>
          </reference>
        </references>
      </pivotArea>
    </format>
    <format dxfId="1886">
      <pivotArea dataOnly="0" labelOnly="1" outline="0" fieldPosition="0">
        <references count="2">
          <reference field="2" count="1">
            <x v="31"/>
          </reference>
          <reference field="44" count="1" selected="0">
            <x v="56"/>
          </reference>
        </references>
      </pivotArea>
    </format>
    <format dxfId="1885">
      <pivotArea dataOnly="0" labelOnly="1" outline="0" fieldPosition="0">
        <references count="2">
          <reference field="2" count="1">
            <x v="62"/>
          </reference>
          <reference field="44" count="1" selected="0">
            <x v="114"/>
          </reference>
        </references>
      </pivotArea>
    </format>
    <format dxfId="1884">
      <pivotArea dataOnly="0" labelOnly="1" outline="0" fieldPosition="0">
        <references count="2">
          <reference field="2" count="1">
            <x v="32"/>
          </reference>
          <reference field="44" count="1" selected="0">
            <x v="57"/>
          </reference>
        </references>
      </pivotArea>
    </format>
    <format dxfId="1883">
      <pivotArea dataOnly="0" labelOnly="1" outline="0" fieldPosition="0">
        <references count="2">
          <reference field="2" count="1">
            <x v="24"/>
          </reference>
          <reference field="44" count="1" selected="0">
            <x v="116"/>
          </reference>
        </references>
      </pivotArea>
    </format>
    <format dxfId="1882">
      <pivotArea dataOnly="0" labelOnly="1" outline="0" fieldPosition="0">
        <references count="2">
          <reference field="2" count="1">
            <x v="33"/>
          </reference>
          <reference field="44" count="1" selected="0">
            <x v="58"/>
          </reference>
        </references>
      </pivotArea>
    </format>
    <format dxfId="1881">
      <pivotArea dataOnly="0" labelOnly="1" outline="0" fieldPosition="0">
        <references count="2">
          <reference field="2" count="1">
            <x v="24"/>
          </reference>
          <reference field="44" count="1" selected="0">
            <x v="118"/>
          </reference>
        </references>
      </pivotArea>
    </format>
    <format dxfId="1880">
      <pivotArea dataOnly="0" labelOnly="1" outline="0" fieldPosition="0">
        <references count="2">
          <reference field="2" count="1">
            <x v="34"/>
          </reference>
          <reference field="44" count="1" selected="0">
            <x v="60"/>
          </reference>
        </references>
      </pivotArea>
    </format>
    <format dxfId="1879">
      <pivotArea dataOnly="0" labelOnly="1" outline="0" fieldPosition="0">
        <references count="2">
          <reference field="2" count="1">
            <x v="66"/>
          </reference>
          <reference field="44" count="1" selected="0">
            <x v="122"/>
          </reference>
        </references>
      </pivotArea>
    </format>
    <format dxfId="1878">
      <pivotArea dataOnly="0" labelOnly="1" outline="0" fieldPosition="0">
        <references count="2">
          <reference field="2" count="1">
            <x v="24"/>
          </reference>
          <reference field="44" count="1" selected="0">
            <x v="61"/>
          </reference>
        </references>
      </pivotArea>
    </format>
    <format dxfId="1877">
      <pivotArea dataOnly="0" labelOnly="1" outline="0" fieldPosition="0">
        <references count="2">
          <reference field="2" count="1">
            <x v="35"/>
          </reference>
          <reference field="44" count="1" selected="0">
            <x v="62"/>
          </reference>
        </references>
      </pivotArea>
    </format>
    <format dxfId="1876">
      <pivotArea dataOnly="0" labelOnly="1" outline="0" fieldPosition="0">
        <references count="2">
          <reference field="2" count="1">
            <x v="24"/>
          </reference>
          <reference field="44" count="1" selected="0">
            <x v="126"/>
          </reference>
        </references>
      </pivotArea>
    </format>
    <format dxfId="1875">
      <pivotArea dataOnly="0" labelOnly="1" outline="0" fieldPosition="0">
        <references count="2">
          <reference field="2" count="1">
            <x v="68"/>
          </reference>
          <reference field="44" count="1" selected="0">
            <x v="128"/>
          </reference>
        </references>
      </pivotArea>
    </format>
    <format dxfId="1874">
      <pivotArea dataOnly="0" labelOnly="1" outline="0" fieldPosition="0">
        <references count="2">
          <reference field="2" count="1">
            <x v="24"/>
          </reference>
          <reference field="44" count="1" selected="0">
            <x v="64"/>
          </reference>
        </references>
      </pivotArea>
    </format>
    <format dxfId="1873">
      <pivotArea dataOnly="0" labelOnly="1" outline="0" fieldPosition="0">
        <references count="2">
          <reference field="2" count="1">
            <x v="36"/>
          </reference>
          <reference field="44" count="1" selected="0">
            <x v="67"/>
          </reference>
        </references>
      </pivotArea>
    </format>
    <format dxfId="1872">
      <pivotArea dataOnly="0" labelOnly="1" outline="0" fieldPosition="0">
        <references count="2">
          <reference field="2" count="1">
            <x v="24"/>
          </reference>
          <reference field="44" count="1" selected="0">
            <x v="136"/>
          </reference>
        </references>
      </pivotArea>
    </format>
    <format dxfId="1871">
      <pivotArea dataOnly="0" labelOnly="1" outline="0" fieldPosition="0">
        <references count="2">
          <reference field="2" count="1">
            <x v="37"/>
          </reference>
          <reference field="44" count="1" selected="0">
            <x v="68"/>
          </reference>
        </references>
      </pivotArea>
    </format>
    <format dxfId="1870">
      <pivotArea dataOnly="0" labelOnly="1" outline="0" fieldPosition="0">
        <references count="2">
          <reference field="2" count="1">
            <x v="24"/>
          </reference>
          <reference field="44" count="1" selected="0">
            <x v="138"/>
          </reference>
        </references>
      </pivotArea>
    </format>
    <format dxfId="1869">
      <pivotArea dataOnly="0" labelOnly="1" outline="0" fieldPosition="0">
        <references count="2">
          <reference field="2" count="1">
            <x v="38"/>
          </reference>
          <reference field="44" count="1" selected="0">
            <x v="69"/>
          </reference>
        </references>
      </pivotArea>
    </format>
    <format dxfId="1868">
      <pivotArea dataOnly="0" labelOnly="1" outline="0" fieldPosition="0">
        <references count="2">
          <reference field="2" count="1">
            <x v="24"/>
          </reference>
          <reference field="44" count="1" selected="0">
            <x v="140"/>
          </reference>
        </references>
      </pivotArea>
    </format>
    <format dxfId="1867">
      <pivotArea dataOnly="0" labelOnly="1" outline="0" fieldPosition="0">
        <references count="2">
          <reference field="2" count="1">
            <x v="39"/>
          </reference>
          <reference field="44" count="1" selected="0">
            <x v="70"/>
          </reference>
        </references>
      </pivotArea>
    </format>
    <format dxfId="1866">
      <pivotArea dataOnly="0" labelOnly="1" outline="0" fieldPosition="0">
        <references count="2">
          <reference field="2" count="1">
            <x v="24"/>
          </reference>
          <reference field="44" count="1" selected="0">
            <x v="142"/>
          </reference>
        </references>
      </pivotArea>
    </format>
    <format dxfId="1865">
      <pivotArea dataOnly="0" labelOnly="1" outline="0" fieldPosition="0">
        <references count="2">
          <reference field="2" count="1">
            <x v="40"/>
          </reference>
          <reference field="44" count="1" selected="0">
            <x v="71"/>
          </reference>
        </references>
      </pivotArea>
    </format>
    <format dxfId="1864">
      <pivotArea dataOnly="0" labelOnly="1" outline="0" fieldPosition="0">
        <references count="2">
          <reference field="2" count="1">
            <x v="75"/>
          </reference>
          <reference field="44" count="1" selected="0">
            <x v="144"/>
          </reference>
        </references>
      </pivotArea>
    </format>
    <format dxfId="1863">
      <pivotArea dataOnly="0" labelOnly="1" outline="0" fieldPosition="0">
        <references count="2">
          <reference field="2" count="1">
            <x v="41"/>
          </reference>
          <reference field="44" count="1" selected="0">
            <x v="72"/>
          </reference>
        </references>
      </pivotArea>
    </format>
    <format dxfId="1862">
      <pivotArea dataOnly="0" labelOnly="1" outline="0" fieldPosition="0">
        <references count="2">
          <reference field="2" count="1">
            <x v="73"/>
          </reference>
          <reference field="44" count="1" selected="0">
            <x v="146"/>
          </reference>
        </references>
      </pivotArea>
    </format>
    <format dxfId="1861">
      <pivotArea dataOnly="0" labelOnly="1" outline="0" fieldPosition="0">
        <references count="2">
          <reference field="2" count="1">
            <x v="42"/>
          </reference>
          <reference field="44" count="1" selected="0">
            <x v="73"/>
          </reference>
        </references>
      </pivotArea>
    </format>
    <format dxfId="1860">
      <pivotArea dataOnly="0" labelOnly="1" outline="0" fieldPosition="0">
        <references count="2">
          <reference field="2" count="1">
            <x v="24"/>
          </reference>
          <reference field="44" count="1" selected="0">
            <x v="148"/>
          </reference>
        </references>
      </pivotArea>
    </format>
    <format dxfId="1859">
      <pivotArea dataOnly="0" labelOnly="1" outline="0" fieldPosition="0">
        <references count="2">
          <reference field="2" count="1">
            <x v="43"/>
          </reference>
          <reference field="44" count="1" selected="0">
            <x v="74"/>
          </reference>
        </references>
      </pivotArea>
    </format>
    <format dxfId="1858">
      <pivotArea dataOnly="0" labelOnly="1" outline="0" fieldPosition="0">
        <references count="2">
          <reference field="2" count="1">
            <x v="24"/>
          </reference>
          <reference field="44" count="1" selected="0">
            <x v="150"/>
          </reference>
        </references>
      </pivotArea>
    </format>
    <format dxfId="1857">
      <pivotArea dataOnly="0" labelOnly="1" outline="0" fieldPosition="0">
        <references count="2">
          <reference field="2" count="1">
            <x v="44"/>
          </reference>
          <reference field="44" count="1" selected="0">
            <x v="75"/>
          </reference>
        </references>
      </pivotArea>
    </format>
    <format dxfId="1856">
      <pivotArea dataOnly="0" labelOnly="1" outline="0" fieldPosition="0">
        <references count="2">
          <reference field="2" count="1">
            <x v="24"/>
          </reference>
          <reference field="44" count="1" selected="0">
            <x v="152"/>
          </reference>
        </references>
      </pivotArea>
    </format>
    <format dxfId="1855">
      <pivotArea dataOnly="0" labelOnly="1" outline="0" fieldPosition="0">
        <references count="2">
          <reference field="2" count="1">
            <x v="45"/>
          </reference>
          <reference field="44" count="1" selected="0">
            <x v="76"/>
          </reference>
        </references>
      </pivotArea>
    </format>
    <format dxfId="1854">
      <pivotArea dataOnly="0" labelOnly="1" outline="0" fieldPosition="0">
        <references count="2">
          <reference field="2" count="1">
            <x v="24"/>
          </reference>
          <reference field="44" count="1" selected="0">
            <x v="154"/>
          </reference>
        </references>
      </pivotArea>
    </format>
    <format dxfId="1853">
      <pivotArea dataOnly="0" labelOnly="1" outline="0" fieldPosition="0">
        <references count="2">
          <reference field="2" count="1">
            <x v="46"/>
          </reference>
          <reference field="44" count="1" selected="0">
            <x v="77"/>
          </reference>
        </references>
      </pivotArea>
    </format>
    <format dxfId="1852">
      <pivotArea dataOnly="0" labelOnly="1" outline="0" fieldPosition="0">
        <references count="2">
          <reference field="2" count="1">
            <x v="77"/>
          </reference>
          <reference field="44" count="1" selected="0">
            <x v="171"/>
          </reference>
        </references>
      </pivotArea>
    </format>
    <format dxfId="1851">
      <pivotArea dataOnly="0" labelOnly="1" outline="0" fieldPosition="0">
        <references count="2">
          <reference field="2" count="1">
            <x v="24"/>
          </reference>
          <reference field="44" count="1" selected="0">
            <x v="78"/>
          </reference>
        </references>
      </pivotArea>
    </format>
    <format dxfId="1850">
      <pivotArea dataOnly="0" labelOnly="1" outline="0" fieldPosition="0">
        <references count="2">
          <reference field="2" count="1">
            <x v="80"/>
          </reference>
          <reference field="44" count="1" selected="0">
            <x v="177"/>
          </reference>
        </references>
      </pivotArea>
    </format>
    <format dxfId="1849">
      <pivotArea dataOnly="0" labelOnly="1" outline="0" fieldPosition="0">
        <references count="2">
          <reference field="2" count="1">
            <x v="47"/>
          </reference>
          <reference field="44" count="1" selected="0">
            <x v="81"/>
          </reference>
        </references>
      </pivotArea>
    </format>
    <format dxfId="1848">
      <pivotArea dataOnly="0" labelOnly="1" outline="0" fieldPosition="0">
        <references count="2">
          <reference field="2" count="1">
            <x v="24"/>
          </reference>
          <reference field="44" count="1" selected="0">
            <x v="179"/>
          </reference>
        </references>
      </pivotArea>
    </format>
    <format dxfId="1847">
      <pivotArea dataOnly="0" labelOnly="1" outline="0" fieldPosition="0">
        <references count="2">
          <reference field="2" count="1">
            <x v="48"/>
          </reference>
          <reference field="44" count="1" selected="0">
            <x v="82"/>
          </reference>
        </references>
      </pivotArea>
    </format>
    <format dxfId="1846">
      <pivotArea dataOnly="0" labelOnly="1" outline="0" fieldPosition="0">
        <references count="2">
          <reference field="2" count="1">
            <x v="24"/>
          </reference>
          <reference field="44" count="1" selected="0">
            <x v="181"/>
          </reference>
        </references>
      </pivotArea>
    </format>
    <format dxfId="1845">
      <pivotArea dataOnly="0" labelOnly="1" outline="0" fieldPosition="0">
        <references count="2">
          <reference field="2" count="1">
            <x v="49"/>
          </reference>
          <reference field="44" count="1" selected="0">
            <x v="83"/>
          </reference>
        </references>
      </pivotArea>
    </format>
    <format dxfId="1844">
      <pivotArea dataOnly="0" labelOnly="1" outline="0" fieldPosition="0">
        <references count="2">
          <reference field="2" count="1">
            <x v="24"/>
          </reference>
          <reference field="44" count="1" selected="0">
            <x v="183"/>
          </reference>
        </references>
      </pivotArea>
    </format>
    <format dxfId="1843">
      <pivotArea dataOnly="0" labelOnly="1" outline="0" fieldPosition="0">
        <references count="2">
          <reference field="2" count="1">
            <x v="81"/>
          </reference>
          <reference field="44" count="1" selected="0">
            <x v="185"/>
          </reference>
        </references>
      </pivotArea>
    </format>
    <format dxfId="1842">
      <pivotArea dataOnly="0" labelOnly="1" outline="0" fieldPosition="0">
        <references count="2">
          <reference field="2" count="1">
            <x v="24"/>
          </reference>
          <reference field="44" count="1" selected="0">
            <x v="85"/>
          </reference>
        </references>
      </pivotArea>
    </format>
    <format dxfId="1841">
      <pivotArea dataOnly="0" labelOnly="1" outline="0" fieldPosition="0">
        <references count="3">
          <reference field="1" count="1">
            <x v="127"/>
          </reference>
          <reference field="2" count="1" selected="0">
            <x v="24"/>
          </reference>
          <reference field="44" count="1" selected="0">
            <x v="129"/>
          </reference>
        </references>
      </pivotArea>
    </format>
    <format dxfId="1840">
      <pivotArea dataOnly="0" labelOnly="1" outline="0" fieldPosition="0">
        <references count="3">
          <reference field="1" count="1">
            <x v="96"/>
          </reference>
          <reference field="2" count="1" selected="0">
            <x v="24"/>
          </reference>
          <reference field="44" count="1" selected="0">
            <x v="97"/>
          </reference>
        </references>
      </pivotArea>
    </format>
    <format dxfId="1839">
      <pivotArea dataOnly="0" labelOnly="1" outline="0" fieldPosition="0">
        <references count="3">
          <reference field="1" count="1">
            <x v="160"/>
          </reference>
          <reference field="2" count="1" selected="0">
            <x v="79"/>
          </reference>
          <reference field="44" count="1" selected="0">
            <x v="176"/>
          </reference>
        </references>
      </pivotArea>
    </format>
    <format dxfId="1838">
      <pivotArea dataOnly="0" labelOnly="1" outline="0" fieldPosition="0">
        <references count="3">
          <reference field="1" count="1">
            <x v="2"/>
          </reference>
          <reference field="2" count="1" selected="0">
            <x v="24"/>
          </reference>
          <reference field="44" count="1" selected="0">
            <x v="1"/>
          </reference>
        </references>
      </pivotArea>
    </format>
    <format dxfId="1837">
      <pivotArea dataOnly="0" labelOnly="1" outline="0" fieldPosition="0">
        <references count="3">
          <reference field="1" count="1">
            <x v="111"/>
          </reference>
          <reference field="2" count="1" selected="0">
            <x v="24"/>
          </reference>
          <reference field="44" count="1" selected="0">
            <x v="113"/>
          </reference>
        </references>
      </pivotArea>
    </format>
    <format dxfId="1836">
      <pivotArea dataOnly="0" labelOnly="1" outline="0" fieldPosition="0">
        <references count="3">
          <reference field="1" count="1">
            <x v="4"/>
          </reference>
          <reference field="2" count="1" selected="0">
            <x v="24"/>
          </reference>
          <reference field="44" count="1" selected="0">
            <x v="2"/>
          </reference>
        </references>
      </pivotArea>
    </format>
    <format dxfId="1835">
      <pivotArea dataOnly="0" labelOnly="1" outline="0" fieldPosition="0">
        <references count="3">
          <reference field="1" count="1">
            <x v="143"/>
          </reference>
          <reference field="2" count="1" selected="0">
            <x v="72"/>
          </reference>
          <reference field="44" count="1" selected="0">
            <x v="145"/>
          </reference>
        </references>
      </pivotArea>
    </format>
    <format dxfId="1834">
      <pivotArea dataOnly="0" labelOnly="1" outline="0" fieldPosition="0">
        <references count="3">
          <reference field="1" count="1">
            <x v="12"/>
          </reference>
          <reference field="2" count="1" selected="0">
            <x v="26"/>
          </reference>
          <reference field="44" count="1" selected="0">
            <x v="3"/>
          </reference>
        </references>
      </pivotArea>
    </format>
    <format dxfId="1833">
      <pivotArea dataOnly="0" labelOnly="1" outline="0" fieldPosition="0">
        <references count="3">
          <reference field="1" count="1">
            <x v="88"/>
          </reference>
          <reference field="2" count="1" selected="0">
            <x v="51"/>
          </reference>
          <reference field="44" count="1" selected="0">
            <x v="89"/>
          </reference>
        </references>
      </pivotArea>
    </format>
    <format dxfId="1832">
      <pivotArea dataOnly="0" labelOnly="1" outline="0" fieldPosition="0">
        <references count="3">
          <reference field="1" count="1">
            <x v="26"/>
          </reference>
          <reference field="2" count="1" selected="0">
            <x v="1"/>
          </reference>
          <reference field="44" count="1" selected="0">
            <x v="4"/>
          </reference>
        </references>
      </pivotArea>
    </format>
    <format dxfId="1831">
      <pivotArea dataOnly="0" labelOnly="1" outline="0" fieldPosition="0">
        <references count="3">
          <reference field="1" count="1">
            <x v="103"/>
          </reference>
          <reference field="2" count="1" selected="0">
            <x v="24"/>
          </reference>
          <reference field="44" count="1" selected="0">
            <x v="105"/>
          </reference>
        </references>
      </pivotArea>
    </format>
    <format dxfId="1830">
      <pivotArea dataOnly="0" labelOnly="1" outline="0" fieldPosition="0">
        <references count="3">
          <reference field="1" count="1">
            <x v="41"/>
          </reference>
          <reference field="2" count="1" selected="0">
            <x v="24"/>
          </reference>
          <reference field="44" count="1" selected="0">
            <x v="5"/>
          </reference>
        </references>
      </pivotArea>
    </format>
    <format dxfId="1829">
      <pivotArea dataOnly="0" labelOnly="1" outline="0" fieldPosition="0">
        <references count="3">
          <reference field="1" count="1">
            <x v="119"/>
          </reference>
          <reference field="2" count="1" selected="0">
            <x v="24"/>
          </reference>
          <reference field="44" count="1" selected="0">
            <x v="121"/>
          </reference>
        </references>
      </pivotArea>
    </format>
    <format dxfId="1828">
      <pivotArea dataOnly="0" labelOnly="1" outline="0" fieldPosition="0">
        <references count="3">
          <reference field="1" count="1">
            <x v="17"/>
          </reference>
          <reference field="2" count="1" selected="0">
            <x v="2"/>
          </reference>
          <reference field="44" count="1" selected="0">
            <x v="6"/>
          </reference>
        </references>
      </pivotArea>
    </format>
    <format dxfId="1827">
      <pivotArea dataOnly="0" labelOnly="1" outline="0" fieldPosition="0">
        <references count="3">
          <reference field="1" count="1">
            <x v="135"/>
          </reference>
          <reference field="2" count="1" selected="0">
            <x v="69"/>
          </reference>
          <reference field="44" count="1" selected="0">
            <x v="137"/>
          </reference>
        </references>
      </pivotArea>
    </format>
    <format dxfId="1826">
      <pivotArea dataOnly="0" labelOnly="1" outline="0" fieldPosition="0">
        <references count="3">
          <reference field="1" count="1">
            <x v="5"/>
          </reference>
          <reference field="2" count="1" selected="0">
            <x v="4"/>
          </reference>
          <reference field="44" count="1" selected="0">
            <x v="7"/>
          </reference>
        </references>
      </pivotArea>
    </format>
    <format dxfId="1825">
      <pivotArea dataOnly="0" labelOnly="1" outline="0" fieldPosition="0">
        <references count="3">
          <reference field="1" count="1">
            <x v="151"/>
          </reference>
          <reference field="2" count="1" selected="0">
            <x v="24"/>
          </reference>
          <reference field="44" count="1" selected="0">
            <x v="153"/>
          </reference>
        </references>
      </pivotArea>
    </format>
    <format dxfId="1824">
      <pivotArea dataOnly="0" labelOnly="1" outline="0" fieldPosition="0">
        <references count="3">
          <reference field="1" count="1">
            <x v="29"/>
          </reference>
          <reference field="2" count="1" selected="0">
            <x v="7"/>
          </reference>
          <reference field="44" count="1" selected="0">
            <x v="8"/>
          </reference>
        </references>
      </pivotArea>
    </format>
    <format dxfId="1823">
      <pivotArea dataOnly="0" labelOnly="1" outline="0" fieldPosition="0">
        <references count="3">
          <reference field="1" count="1">
            <x v="48"/>
          </reference>
          <reference field="2" count="1" selected="0">
            <x v="24"/>
          </reference>
          <reference field="44" count="1" selected="0">
            <x v="184"/>
          </reference>
        </references>
      </pivotArea>
    </format>
    <format dxfId="1822">
      <pivotArea dataOnly="0" labelOnly="1" outline="0" fieldPosition="0">
        <references count="3">
          <reference field="1" count="1">
            <x v="40"/>
          </reference>
          <reference field="2" count="1" selected="0">
            <x v="24"/>
          </reference>
          <reference field="44" count="1" selected="0">
            <x v="9"/>
          </reference>
        </references>
      </pivotArea>
    </format>
    <format dxfId="1821">
      <pivotArea dataOnly="0" labelOnly="1" outline="0" fieldPosition="0">
        <references count="3">
          <reference field="1" count="1">
            <x v="92"/>
          </reference>
          <reference field="2" count="1" selected="0">
            <x v="24"/>
          </reference>
          <reference field="44" count="1" selected="0">
            <x v="93"/>
          </reference>
        </references>
      </pivotArea>
    </format>
    <format dxfId="1820">
      <pivotArea dataOnly="0" labelOnly="1" outline="0" fieldPosition="0">
        <references count="3">
          <reference field="1" count="1">
            <x v="9"/>
          </reference>
          <reference field="2" count="1" selected="0">
            <x v="5"/>
          </reference>
          <reference field="44" count="1" selected="0">
            <x v="11"/>
          </reference>
        </references>
      </pivotArea>
    </format>
    <format dxfId="1819">
      <pivotArea dataOnly="0" labelOnly="1" outline="0" fieldPosition="0">
        <references count="3">
          <reference field="1" count="1">
            <x v="100"/>
          </reference>
          <reference field="2" count="1" selected="0">
            <x v="24"/>
          </reference>
          <reference field="44" count="1" selected="0">
            <x v="101"/>
          </reference>
        </references>
      </pivotArea>
    </format>
    <format dxfId="1818">
      <pivotArea dataOnly="0" labelOnly="1" outline="0" fieldPosition="0">
        <references count="3">
          <reference field="1" count="1">
            <x v="18"/>
          </reference>
          <reference field="2" count="1" selected="0">
            <x v="24"/>
          </reference>
          <reference field="44" count="1" selected="0">
            <x v="12"/>
          </reference>
        </references>
      </pivotArea>
    </format>
    <format dxfId="1817">
      <pivotArea dataOnly="0" labelOnly="1" outline="0" fieldPosition="0">
        <references count="3">
          <reference field="1" count="1">
            <x v="107"/>
          </reference>
          <reference field="2" count="1" selected="0">
            <x v="61"/>
          </reference>
          <reference field="44" count="1" selected="0">
            <x v="109"/>
          </reference>
        </references>
      </pivotArea>
    </format>
    <format dxfId="1816">
      <pivotArea dataOnly="0" labelOnly="1" outline="0" fieldPosition="0">
        <references count="3">
          <reference field="1" count="1">
            <x v="21"/>
          </reference>
          <reference field="2" count="1" selected="0">
            <x v="24"/>
          </reference>
          <reference field="44" count="1" selected="0">
            <x v="13"/>
          </reference>
        </references>
      </pivotArea>
    </format>
    <format dxfId="1815">
      <pivotArea dataOnly="0" labelOnly="1" outline="0" fieldPosition="0">
        <references count="3">
          <reference field="1" count="1">
            <x v="115"/>
          </reference>
          <reference field="2" count="1" selected="0">
            <x v="64"/>
          </reference>
          <reference field="44" count="1" selected="0">
            <x v="117"/>
          </reference>
        </references>
      </pivotArea>
    </format>
    <format dxfId="1814">
      <pivotArea dataOnly="0" labelOnly="1" outline="0" fieldPosition="0">
        <references count="3">
          <reference field="1" count="1">
            <x v="7"/>
          </reference>
          <reference field="2" count="1" selected="0">
            <x v="24"/>
          </reference>
          <reference field="44" count="1" selected="0">
            <x v="14"/>
          </reference>
        </references>
      </pivotArea>
    </format>
    <format dxfId="1813">
      <pivotArea dataOnly="0" labelOnly="1" outline="0" fieldPosition="0">
        <references count="3">
          <reference field="1" count="1">
            <x v="123"/>
          </reference>
          <reference field="2" count="1" selected="0">
            <x v="24"/>
          </reference>
          <reference field="44" count="1" selected="0">
            <x v="125"/>
          </reference>
        </references>
      </pivotArea>
    </format>
    <format dxfId="1812">
      <pivotArea dataOnly="0" labelOnly="1" outline="0" fieldPosition="0">
        <references count="3">
          <reference field="1" count="1">
            <x v="3"/>
          </reference>
          <reference field="2" count="1" selected="0">
            <x v="24"/>
          </reference>
          <reference field="44" count="1" selected="0">
            <x v="15"/>
          </reference>
        </references>
      </pivotArea>
    </format>
    <format dxfId="1811">
      <pivotArea dataOnly="0" labelOnly="1" outline="0" fieldPosition="0">
        <references count="3">
          <reference field="1" count="1">
            <x v="131"/>
          </reference>
          <reference field="2" count="1" selected="0">
            <x v="24"/>
          </reference>
          <reference field="44" count="1" selected="0">
            <x v="133"/>
          </reference>
        </references>
      </pivotArea>
    </format>
    <format dxfId="1810">
      <pivotArea dataOnly="0" labelOnly="1" outline="0" fieldPosition="0">
        <references count="3">
          <reference field="1" count="1">
            <x v="13"/>
          </reference>
          <reference field="2" count="1" selected="0">
            <x v="20"/>
          </reference>
          <reference field="44" count="1" selected="0">
            <x v="16"/>
          </reference>
        </references>
      </pivotArea>
    </format>
    <format dxfId="1809">
      <pivotArea dataOnly="0" labelOnly="1" outline="0" fieldPosition="0">
        <references count="3">
          <reference field="1" count="1">
            <x v="139"/>
          </reference>
          <reference field="2" count="1" selected="0">
            <x v="24"/>
          </reference>
          <reference field="44" count="1" selected="0">
            <x v="141"/>
          </reference>
        </references>
      </pivotArea>
    </format>
    <format dxfId="1808">
      <pivotArea dataOnly="0" labelOnly="1" outline="0" fieldPosition="0">
        <references count="3">
          <reference field="1" count="1">
            <x v="15"/>
          </reference>
          <reference field="2" count="1" selected="0">
            <x v="24"/>
          </reference>
          <reference field="44" count="1" selected="0">
            <x v="17"/>
          </reference>
        </references>
      </pivotArea>
    </format>
    <format dxfId="1807">
      <pivotArea dataOnly="0" labelOnly="1" outline="0" fieldPosition="0">
        <references count="3">
          <reference field="1" count="1">
            <x v="147"/>
          </reference>
          <reference field="2" count="1" selected="0">
            <x v="76"/>
          </reference>
          <reference field="44" count="1" selected="0">
            <x v="149"/>
          </reference>
        </references>
      </pivotArea>
    </format>
    <format dxfId="1806">
      <pivotArea dataOnly="0" labelOnly="1" outline="0" fieldPosition="0">
        <references count="3">
          <reference field="1" count="1">
            <x v="25"/>
          </reference>
          <reference field="2" count="1" selected="0">
            <x v="24"/>
          </reference>
          <reference field="44" count="1" selected="0">
            <x v="18"/>
          </reference>
        </references>
      </pivotArea>
    </format>
    <format dxfId="1805">
      <pivotArea dataOnly="0" labelOnly="1" outline="0" fieldPosition="0">
        <references count="3">
          <reference field="1" count="1">
            <x v="154"/>
          </reference>
          <reference field="2" count="1" selected="0">
            <x v="78"/>
          </reference>
          <reference field="44" count="1" selected="0">
            <x v="172"/>
          </reference>
        </references>
      </pivotArea>
    </format>
    <format dxfId="1804">
      <pivotArea dataOnly="0" labelOnly="1" outline="0" fieldPosition="0">
        <references count="3">
          <reference field="1" count="1">
            <x v="34"/>
          </reference>
          <reference field="2" count="1" selected="0">
            <x v="24"/>
          </reference>
          <reference field="44" count="1" selected="0">
            <x v="19"/>
          </reference>
        </references>
      </pivotArea>
    </format>
    <format dxfId="1803">
      <pivotArea dataOnly="0" labelOnly="1" outline="0" fieldPosition="0">
        <references count="3">
          <reference field="1" count="1">
            <x v="164"/>
          </reference>
          <reference field="2" count="1" selected="0">
            <x v="24"/>
          </reference>
          <reference field="44" count="1" selected="0">
            <x v="180"/>
          </reference>
        </references>
      </pivotArea>
    </format>
    <format dxfId="1802">
      <pivotArea dataOnly="0" labelOnly="1" outline="0" fieldPosition="0">
        <references count="3">
          <reference field="1" count="1">
            <x v="28"/>
          </reference>
          <reference field="2" count="1" selected="0">
            <x v="24"/>
          </reference>
          <reference field="44" count="1" selected="0">
            <x v="20"/>
          </reference>
        </references>
      </pivotArea>
    </format>
    <format dxfId="1801">
      <pivotArea dataOnly="0" labelOnly="1" outline="0" fieldPosition="0">
        <references count="3">
          <reference field="1" count="1">
            <x v="86"/>
          </reference>
          <reference field="2" count="1" selected="0">
            <x v="24"/>
          </reference>
          <reference field="44" count="1" selected="0">
            <x v="87"/>
          </reference>
        </references>
      </pivotArea>
    </format>
    <format dxfId="1800">
      <pivotArea dataOnly="0" labelOnly="1" outline="0" fieldPosition="0">
        <references count="3">
          <reference field="1" count="1">
            <x v="31"/>
          </reference>
          <reference field="2" count="1" selected="0">
            <x v="6"/>
          </reference>
          <reference field="44" count="1" selected="0">
            <x v="21"/>
          </reference>
        </references>
      </pivotArea>
    </format>
    <format dxfId="1799">
      <pivotArea dataOnly="0" labelOnly="1" outline="0" fieldPosition="0">
        <references count="3">
          <reference field="1" count="1">
            <x v="90"/>
          </reference>
          <reference field="2" count="1" selected="0">
            <x v="24"/>
          </reference>
          <reference field="44" count="1" selected="0">
            <x v="91"/>
          </reference>
        </references>
      </pivotArea>
    </format>
    <format dxfId="1798">
      <pivotArea dataOnly="0" labelOnly="1" outline="0" fieldPosition="0">
        <references count="3">
          <reference field="1" count="1">
            <x v="45"/>
          </reference>
          <reference field="2" count="1" selected="0">
            <x v="24"/>
          </reference>
          <reference field="44" count="1" selected="0">
            <x v="22"/>
          </reference>
        </references>
      </pivotArea>
    </format>
    <format dxfId="1797">
      <pivotArea dataOnly="0" labelOnly="1" outline="0" fieldPosition="0">
        <references count="3">
          <reference field="1" count="1">
            <x v="94"/>
          </reference>
          <reference field="2" count="1" selected="0">
            <x v="55"/>
          </reference>
          <reference field="44" count="1" selected="0">
            <x v="95"/>
          </reference>
        </references>
      </pivotArea>
    </format>
    <format dxfId="1796">
      <pivotArea dataOnly="0" labelOnly="1" outline="0" fieldPosition="0">
        <references count="3">
          <reference field="1" count="1">
            <x v="6"/>
          </reference>
          <reference field="2" count="1" selected="0">
            <x v="10"/>
          </reference>
          <reference field="44" count="1" selected="0">
            <x v="23"/>
          </reference>
        </references>
      </pivotArea>
    </format>
    <format dxfId="1795">
      <pivotArea dataOnly="0" labelOnly="1" outline="0" fieldPosition="0">
        <references count="3">
          <reference field="1" count="1">
            <x v="98"/>
          </reference>
          <reference field="2" count="1" selected="0">
            <x v="57"/>
          </reference>
          <reference field="44" count="1" selected="0">
            <x v="99"/>
          </reference>
        </references>
      </pivotArea>
    </format>
    <format dxfId="1794">
      <pivotArea dataOnly="0" labelOnly="1" outline="0" fieldPosition="0">
        <references count="3">
          <reference field="1" count="1">
            <x v="11"/>
          </reference>
          <reference field="2" count="1" selected="0">
            <x v="24"/>
          </reference>
          <reference field="44" count="1" selected="0">
            <x v="24"/>
          </reference>
        </references>
      </pivotArea>
    </format>
    <format dxfId="1793">
      <pivotArea dataOnly="0" labelOnly="1" outline="0" fieldPosition="0">
        <references count="3">
          <reference field="1" count="1">
            <x v="101"/>
          </reference>
          <reference field="2" count="1" selected="0">
            <x v="58"/>
          </reference>
          <reference field="44" count="1" selected="0">
            <x v="103"/>
          </reference>
        </references>
      </pivotArea>
    </format>
    <format dxfId="1792">
      <pivotArea dataOnly="0" labelOnly="1" outline="0" fieldPosition="0">
        <references count="3">
          <reference field="1" count="1">
            <x v="43"/>
          </reference>
          <reference field="2" count="1" selected="0">
            <x v="8"/>
          </reference>
          <reference field="44" count="1" selected="0">
            <x v="25"/>
          </reference>
        </references>
      </pivotArea>
    </format>
    <format dxfId="1791">
      <pivotArea dataOnly="0" labelOnly="1" outline="0" fieldPosition="0">
        <references count="3">
          <reference field="1" count="1">
            <x v="105"/>
          </reference>
          <reference field="2" count="1" selected="0">
            <x v="24"/>
          </reference>
          <reference field="44" count="1" selected="0">
            <x v="107"/>
          </reference>
        </references>
      </pivotArea>
    </format>
    <format dxfId="1790">
      <pivotArea dataOnly="0" labelOnly="1" outline="0" fieldPosition="0">
        <references count="3">
          <reference field="1" count="1">
            <x v="32"/>
          </reference>
          <reference field="2" count="1" selected="0">
            <x v="12"/>
          </reference>
          <reference field="44" count="1" selected="0">
            <x v="26"/>
          </reference>
        </references>
      </pivotArea>
    </format>
    <format dxfId="1789">
      <pivotArea dataOnly="0" labelOnly="1" outline="0" fieldPosition="0">
        <references count="3">
          <reference field="1" count="1">
            <x v="109"/>
          </reference>
          <reference field="2" count="1" selected="0">
            <x v="24"/>
          </reference>
          <reference field="44" count="1" selected="0">
            <x v="111"/>
          </reference>
        </references>
      </pivotArea>
    </format>
    <format dxfId="1788">
      <pivotArea dataOnly="0" labelOnly="1" outline="0" fieldPosition="0">
        <references count="3">
          <reference field="1" count="1">
            <x v="37"/>
          </reference>
          <reference field="2" count="1" selected="0">
            <x v="24"/>
          </reference>
          <reference field="44" count="1" selected="0">
            <x v="27"/>
          </reference>
        </references>
      </pivotArea>
    </format>
    <format dxfId="1787">
      <pivotArea dataOnly="0" labelOnly="1" outline="0" fieldPosition="0">
        <references count="3">
          <reference field="1" count="1">
            <x v="113"/>
          </reference>
          <reference field="2" count="1" selected="0">
            <x v="63"/>
          </reference>
          <reference field="44" count="1" selected="0">
            <x v="115"/>
          </reference>
        </references>
      </pivotArea>
    </format>
    <format dxfId="1786">
      <pivotArea dataOnly="0" labelOnly="1" outline="0" fieldPosition="0">
        <references count="3">
          <reference field="1" count="1">
            <x v="38"/>
          </reference>
          <reference field="2" count="1" selected="0">
            <x v="13"/>
          </reference>
          <reference field="44" count="1" selected="0">
            <x v="28"/>
          </reference>
        </references>
      </pivotArea>
    </format>
    <format dxfId="1785">
      <pivotArea dataOnly="0" labelOnly="1" outline="0" fieldPosition="0">
        <references count="3">
          <reference field="1" count="1">
            <x v="117"/>
          </reference>
          <reference field="2" count="1" selected="0">
            <x v="65"/>
          </reference>
          <reference field="44" count="1" selected="0">
            <x v="119"/>
          </reference>
        </references>
      </pivotArea>
    </format>
    <format dxfId="1784">
      <pivotArea dataOnly="0" labelOnly="1" outline="0" fieldPosition="0">
        <references count="3">
          <reference field="1" count="1">
            <x v="10"/>
          </reference>
          <reference field="2" count="1" selected="0">
            <x v="24"/>
          </reference>
          <reference field="44" count="1" selected="0">
            <x v="29"/>
          </reference>
        </references>
      </pivotArea>
    </format>
    <format dxfId="1783">
      <pivotArea dataOnly="0" labelOnly="1" outline="0" fieldPosition="0">
        <references count="3">
          <reference field="1" count="1">
            <x v="121"/>
          </reference>
          <reference field="2" count="1" selected="0">
            <x v="24"/>
          </reference>
          <reference field="44" count="1" selected="0">
            <x v="123"/>
          </reference>
        </references>
      </pivotArea>
    </format>
    <format dxfId="1782">
      <pivotArea dataOnly="0" labelOnly="1" outline="0" fieldPosition="0">
        <references count="3">
          <reference field="1" count="1">
            <x v="46"/>
          </reference>
          <reference field="2" count="1" selected="0">
            <x v="24"/>
          </reference>
          <reference field="44" count="1" selected="0">
            <x v="30"/>
          </reference>
        </references>
      </pivotArea>
    </format>
    <format dxfId="1781">
      <pivotArea dataOnly="0" labelOnly="1" outline="0" fieldPosition="0">
        <references count="3">
          <reference field="1" count="1">
            <x v="125"/>
          </reference>
          <reference field="2" count="1" selected="0">
            <x v="67"/>
          </reference>
          <reference field="44" count="1" selected="0">
            <x v="127"/>
          </reference>
        </references>
      </pivotArea>
    </format>
    <format dxfId="1780">
      <pivotArea dataOnly="0" labelOnly="1" outline="0" fieldPosition="0">
        <references count="3">
          <reference field="1" count="1">
            <x v="16"/>
          </reference>
          <reference field="2" count="1" selected="0">
            <x v="9"/>
          </reference>
          <reference field="44" count="1" selected="0">
            <x v="31"/>
          </reference>
        </references>
      </pivotArea>
    </format>
    <format dxfId="1779">
      <pivotArea dataOnly="0" labelOnly="1" outline="0" fieldPosition="0">
        <references count="3">
          <reference field="1" count="1">
            <x v="129"/>
          </reference>
          <reference field="2" count="1" selected="0">
            <x v="24"/>
          </reference>
          <reference field="44" count="1" selected="0">
            <x v="131"/>
          </reference>
        </references>
      </pivotArea>
    </format>
    <format dxfId="1778">
      <pivotArea dataOnly="0" labelOnly="1" outline="0" fieldPosition="0">
        <references count="3">
          <reference field="1" count="1">
            <x v="33"/>
          </reference>
          <reference field="2" count="1" selected="0">
            <x v="15"/>
          </reference>
          <reference field="44" count="1" selected="0">
            <x v="32"/>
          </reference>
        </references>
      </pivotArea>
    </format>
    <format dxfId="1777">
      <pivotArea dataOnly="0" labelOnly="1" outline="0" fieldPosition="0">
        <references count="3">
          <reference field="1" count="1">
            <x v="133"/>
          </reference>
          <reference field="2" count="1" selected="0">
            <x v="24"/>
          </reference>
          <reference field="44" count="1" selected="0">
            <x v="135"/>
          </reference>
        </references>
      </pivotArea>
    </format>
    <format dxfId="1776">
      <pivotArea dataOnly="0" labelOnly="1" outline="0" fieldPosition="0">
        <references count="3">
          <reference field="1" count="1">
            <x v="35"/>
          </reference>
          <reference field="2" count="1" selected="0">
            <x v="18"/>
          </reference>
          <reference field="44" count="1" selected="0">
            <x v="33"/>
          </reference>
        </references>
      </pivotArea>
    </format>
    <format dxfId="1775">
      <pivotArea dataOnly="0" labelOnly="1" outline="0" fieldPosition="0">
        <references count="3">
          <reference field="1" count="1">
            <x v="137"/>
          </reference>
          <reference field="2" count="1" selected="0">
            <x v="70"/>
          </reference>
          <reference field="44" count="1" selected="0">
            <x v="139"/>
          </reference>
        </references>
      </pivotArea>
    </format>
    <format dxfId="1774">
      <pivotArea dataOnly="0" labelOnly="1" outline="0" fieldPosition="0">
        <references count="3">
          <reference field="1" count="1">
            <x v="20"/>
          </reference>
          <reference field="2" count="1" selected="0">
            <x v="25"/>
          </reference>
          <reference field="44" count="1" selected="0">
            <x v="34"/>
          </reference>
        </references>
      </pivotArea>
    </format>
    <format dxfId="1773">
      <pivotArea dataOnly="0" labelOnly="1" outline="0" fieldPosition="0">
        <references count="3">
          <reference field="1" count="1">
            <x v="141"/>
          </reference>
          <reference field="2" count="1" selected="0">
            <x v="71"/>
          </reference>
          <reference field="44" count="1" selected="0">
            <x v="143"/>
          </reference>
        </references>
      </pivotArea>
    </format>
    <format dxfId="1772">
      <pivotArea dataOnly="0" labelOnly="1" outline="0" fieldPosition="0">
        <references count="3">
          <reference field="1" count="1">
            <x v="27"/>
          </reference>
          <reference field="2" count="1" selected="0">
            <x v="24"/>
          </reference>
          <reference field="44" count="1" selected="0">
            <x v="35"/>
          </reference>
        </references>
      </pivotArea>
    </format>
    <format dxfId="1771">
      <pivotArea dataOnly="0" labelOnly="1" outline="0" fieldPosition="0">
        <references count="3">
          <reference field="1" count="1">
            <x v="145"/>
          </reference>
          <reference field="2" count="1" selected="0">
            <x v="74"/>
          </reference>
          <reference field="44" count="1" selected="0">
            <x v="147"/>
          </reference>
        </references>
      </pivotArea>
    </format>
    <format dxfId="1770">
      <pivotArea dataOnly="0" labelOnly="1" outline="0" fieldPosition="0">
        <references count="3">
          <reference field="1" count="1">
            <x v="36"/>
          </reference>
          <reference field="2" count="1" selected="0">
            <x v="16"/>
          </reference>
          <reference field="44" count="1" selected="0">
            <x v="36"/>
          </reference>
        </references>
      </pivotArea>
    </format>
    <format dxfId="1769">
      <pivotArea dataOnly="0" labelOnly="1" outline="0" fieldPosition="0">
        <references count="3">
          <reference field="1" count="1">
            <x v="149"/>
          </reference>
          <reference field="2" count="1" selected="0">
            <x v="24"/>
          </reference>
          <reference field="44" count="1" selected="0">
            <x v="151"/>
          </reference>
        </references>
      </pivotArea>
    </format>
    <format dxfId="1768">
      <pivotArea dataOnly="0" labelOnly="1" outline="0" fieldPosition="0">
        <references count="3">
          <reference field="1" count="1">
            <x v="30"/>
          </reference>
          <reference field="2" count="1" selected="0">
            <x v="3"/>
          </reference>
          <reference field="44" count="1" selected="0">
            <x v="37"/>
          </reference>
        </references>
      </pivotArea>
    </format>
    <format dxfId="1767">
      <pivotArea dataOnly="0" labelOnly="1" outline="0" fieldPosition="0">
        <references count="3">
          <reference field="1" count="1">
            <x v="19"/>
          </reference>
          <reference field="2" count="1" selected="0">
            <x v="17"/>
          </reference>
          <reference field="44" count="1" selected="0">
            <x v="170"/>
          </reference>
        </references>
      </pivotArea>
    </format>
    <format dxfId="1766">
      <pivotArea dataOnly="0" labelOnly="1" outline="0" fieldPosition="0">
        <references count="3">
          <reference field="1" count="1">
            <x v="39"/>
          </reference>
          <reference field="2" count="1" selected="0">
            <x v="22"/>
          </reference>
          <reference field="44" count="1" selected="0">
            <x v="38"/>
          </reference>
        </references>
      </pivotArea>
    </format>
    <format dxfId="1765">
      <pivotArea dataOnly="0" labelOnly="1" outline="0" fieldPosition="0">
        <references count="3">
          <reference field="1" count="1">
            <x v="156"/>
          </reference>
          <reference field="2" count="1" selected="0">
            <x v="24"/>
          </reference>
          <reference field="44" count="1" selected="0">
            <x v="174"/>
          </reference>
        </references>
      </pivotArea>
    </format>
    <format dxfId="1764">
      <pivotArea dataOnly="0" labelOnly="1" outline="0" fieldPosition="0">
        <references count="3">
          <reference field="1" count="1">
            <x v="14"/>
          </reference>
          <reference field="2" count="1" selected="0">
            <x v="21"/>
          </reference>
          <reference field="44" count="1" selected="0">
            <x v="39"/>
          </reference>
        </references>
      </pivotArea>
    </format>
    <format dxfId="1763">
      <pivotArea dataOnly="0" labelOnly="1" outline="0" fieldPosition="0">
        <references count="3">
          <reference field="1" count="1">
            <x v="162"/>
          </reference>
          <reference field="2" count="1" selected="0">
            <x v="24"/>
          </reference>
          <reference field="44" count="1" selected="0">
            <x v="178"/>
          </reference>
        </references>
      </pivotArea>
    </format>
    <format dxfId="1762">
      <pivotArea dataOnly="0" labelOnly="1" outline="0" fieldPosition="0">
        <references count="3">
          <reference field="1" count="1">
            <x v="1"/>
          </reference>
          <reference field="2" count="1" selected="0">
            <x v="11"/>
          </reference>
          <reference field="44" count="1" selected="0">
            <x v="40"/>
          </reference>
        </references>
      </pivotArea>
    </format>
    <format dxfId="1761">
      <pivotArea dataOnly="0" labelOnly="1" outline="0" fieldPosition="0">
        <references count="3">
          <reference field="1" count="1">
            <x v="167"/>
          </reference>
          <reference field="2" count="1" selected="0">
            <x v="24"/>
          </reference>
          <reference field="44" count="1" selected="0">
            <x v="182"/>
          </reference>
        </references>
      </pivotArea>
    </format>
    <format dxfId="1760">
      <pivotArea dataOnly="0" labelOnly="1" outline="0" fieldPosition="0">
        <references count="3">
          <reference field="1" count="1">
            <x v="23"/>
          </reference>
          <reference field="2" count="1" selected="0">
            <x v="24"/>
          </reference>
          <reference field="44" count="1" selected="0">
            <x v="41"/>
          </reference>
        </references>
      </pivotArea>
    </format>
    <format dxfId="1759">
      <pivotArea dataOnly="0" labelOnly="1" outline="0" fieldPosition="0">
        <references count="3">
          <reference field="1" count="1">
            <x v="47"/>
          </reference>
          <reference field="2" count="1" selected="0">
            <x v="24"/>
          </reference>
          <reference field="44" count="1" selected="0">
            <x v="0"/>
          </reference>
        </references>
      </pivotArea>
    </format>
    <format dxfId="1758">
      <pivotArea dataOnly="0" labelOnly="1" outline="0" fieldPosition="0">
        <references count="3">
          <reference field="1" count="1">
            <x v="22"/>
          </reference>
          <reference field="2" count="1" selected="0">
            <x v="19"/>
          </reference>
          <reference field="44" count="1" selected="0">
            <x v="42"/>
          </reference>
        </references>
      </pivotArea>
    </format>
    <format dxfId="1757">
      <pivotArea dataOnly="0" labelOnly="1" outline="0" fieldPosition="0">
        <references count="3">
          <reference field="1" count="1">
            <x v="87"/>
          </reference>
          <reference field="2" count="1" selected="0">
            <x v="50"/>
          </reference>
          <reference field="44" count="1" selected="0">
            <x v="88"/>
          </reference>
        </references>
      </pivotArea>
    </format>
    <format dxfId="1756">
      <pivotArea dataOnly="0" labelOnly="1" outline="0" fieldPosition="0">
        <references count="3">
          <reference field="1" count="1">
            <x v="0"/>
          </reference>
          <reference field="2" count="1" selected="0">
            <x v="24"/>
          </reference>
          <reference field="44" count="1" selected="0">
            <x v="43"/>
          </reference>
        </references>
      </pivotArea>
    </format>
    <format dxfId="1755">
      <pivotArea dataOnly="0" labelOnly="1" outline="0" fieldPosition="0">
        <references count="3">
          <reference field="1" count="1">
            <x v="89"/>
          </reference>
          <reference field="2" count="1" selected="0">
            <x v="52"/>
          </reference>
          <reference field="44" count="1" selected="0">
            <x v="90"/>
          </reference>
        </references>
      </pivotArea>
    </format>
    <format dxfId="1754">
      <pivotArea dataOnly="0" labelOnly="1" outline="0" fieldPosition="0">
        <references count="3">
          <reference field="1" count="1">
            <x v="42"/>
          </reference>
          <reference field="2" count="1" selected="0">
            <x v="0"/>
          </reference>
          <reference field="44" count="1" selected="0">
            <x v="44"/>
          </reference>
        </references>
      </pivotArea>
    </format>
    <format dxfId="1753">
      <pivotArea dataOnly="0" labelOnly="1" outline="0" fieldPosition="0">
        <references count="3">
          <reference field="1" count="1">
            <x v="91"/>
          </reference>
          <reference field="2" count="1" selected="0">
            <x v="53"/>
          </reference>
          <reference field="44" count="1" selected="0">
            <x v="92"/>
          </reference>
        </references>
      </pivotArea>
    </format>
    <format dxfId="1752">
      <pivotArea dataOnly="0" labelOnly="1" outline="0" fieldPosition="0">
        <references count="3">
          <reference field="1" count="1">
            <x v="44"/>
          </reference>
          <reference field="2" count="1" selected="0">
            <x v="24"/>
          </reference>
          <reference field="44" count="1" selected="0">
            <x v="45"/>
          </reference>
        </references>
      </pivotArea>
    </format>
    <format dxfId="1751">
      <pivotArea dataOnly="0" labelOnly="1" outline="0" fieldPosition="0">
        <references count="3">
          <reference field="1" count="1">
            <x v="93"/>
          </reference>
          <reference field="2" count="1" selected="0">
            <x v="54"/>
          </reference>
          <reference field="44" count="1" selected="0">
            <x v="94"/>
          </reference>
        </references>
      </pivotArea>
    </format>
    <format dxfId="1750">
      <pivotArea dataOnly="0" labelOnly="1" outline="0" fieldPosition="0">
        <references count="3">
          <reference field="1" count="1">
            <x v="8"/>
          </reference>
          <reference field="2" count="1" selected="0">
            <x v="14"/>
          </reference>
          <reference field="44" count="1" selected="0">
            <x v="46"/>
          </reference>
        </references>
      </pivotArea>
    </format>
    <format dxfId="1749">
      <pivotArea dataOnly="0" labelOnly="1" outline="0" fieldPosition="0">
        <references count="3">
          <reference field="1" count="1">
            <x v="95"/>
          </reference>
          <reference field="2" count="1" selected="0">
            <x v="56"/>
          </reference>
          <reference field="44" count="1" selected="0">
            <x v="96"/>
          </reference>
        </references>
      </pivotArea>
    </format>
    <format dxfId="1748">
      <pivotArea dataOnly="0" labelOnly="1" outline="0" fieldPosition="0">
        <references count="3">
          <reference field="1" count="1">
            <x v="24"/>
          </reference>
          <reference field="2" count="1" selected="0">
            <x v="24"/>
          </reference>
          <reference field="44" count="1" selected="0">
            <x v="47"/>
          </reference>
        </references>
      </pivotArea>
    </format>
    <format dxfId="1747">
      <pivotArea dataOnly="0" labelOnly="1" outline="0" fieldPosition="0">
        <references count="3">
          <reference field="1" count="1">
            <x v="97"/>
          </reference>
          <reference field="2" count="1" selected="0">
            <x v="24"/>
          </reference>
          <reference field="44" count="1" selected="0">
            <x v="98"/>
          </reference>
        </references>
      </pivotArea>
    </format>
    <format dxfId="1746">
      <pivotArea dataOnly="0" labelOnly="1" outline="0" fieldPosition="0">
        <references count="3">
          <reference field="1" count="1">
            <x v="49"/>
          </reference>
          <reference field="2" count="1" selected="0">
            <x v="27"/>
          </reference>
          <reference field="44" count="1" selected="0">
            <x v="49"/>
          </reference>
        </references>
      </pivotArea>
    </format>
    <format dxfId="1745">
      <pivotArea dataOnly="0" labelOnly="1" outline="0" fieldPosition="0">
        <references count="3">
          <reference field="1" count="1">
            <x v="99"/>
          </reference>
          <reference field="2" count="1" selected="0">
            <x v="24"/>
          </reference>
          <reference field="44" count="1" selected="0">
            <x v="100"/>
          </reference>
        </references>
      </pivotArea>
    </format>
    <format dxfId="1744">
      <pivotArea dataOnly="0" labelOnly="1" outline="0" fieldPosition="0">
        <references count="3">
          <reference field="1" count="1">
            <x v="50"/>
          </reference>
          <reference field="2" count="1" selected="0">
            <x v="24"/>
          </reference>
          <reference field="44" count="1" selected="0">
            <x v="50"/>
          </reference>
        </references>
      </pivotArea>
    </format>
    <format dxfId="1743">
      <pivotArea dataOnly="0" labelOnly="1" outline="0" fieldPosition="0">
        <references count="3">
          <reference field="1" count="1">
            <x v="159"/>
          </reference>
          <reference field="2" count="1" selected="0">
            <x v="24"/>
          </reference>
          <reference field="44" count="1" selected="0">
            <x v="102"/>
          </reference>
        </references>
      </pivotArea>
    </format>
    <format dxfId="1742">
      <pivotArea dataOnly="0" labelOnly="1" outline="0" fieldPosition="0">
        <references count="3">
          <reference field="1" count="1">
            <x v="51"/>
          </reference>
          <reference field="2" count="1" selected="0">
            <x v="24"/>
          </reference>
          <reference field="44" count="1" selected="0">
            <x v="51"/>
          </reference>
        </references>
      </pivotArea>
    </format>
    <format dxfId="1741">
      <pivotArea dataOnly="0" labelOnly="1" outline="0" fieldPosition="0">
        <references count="3">
          <reference field="1" count="1">
            <x v="102"/>
          </reference>
          <reference field="2" count="1" selected="0">
            <x v="59"/>
          </reference>
          <reference field="44" count="1" selected="0">
            <x v="104"/>
          </reference>
        </references>
      </pivotArea>
    </format>
    <format dxfId="1740">
      <pivotArea dataOnly="0" labelOnly="1" outline="0" fieldPosition="0">
        <references count="3">
          <reference field="1" count="1">
            <x v="52"/>
          </reference>
          <reference field="2" count="1" selected="0">
            <x v="24"/>
          </reference>
          <reference field="44" count="1" selected="0">
            <x v="52"/>
          </reference>
        </references>
      </pivotArea>
    </format>
    <format dxfId="1739">
      <pivotArea dataOnly="0" labelOnly="1" outline="0" fieldPosition="0">
        <references count="3">
          <reference field="1" count="1">
            <x v="104"/>
          </reference>
          <reference field="2" count="1" selected="0">
            <x v="60"/>
          </reference>
          <reference field="44" count="1" selected="0">
            <x v="106"/>
          </reference>
        </references>
      </pivotArea>
    </format>
    <format dxfId="1738">
      <pivotArea dataOnly="0" labelOnly="1" outline="0" fieldPosition="0">
        <references count="3">
          <reference field="1" count="1">
            <x v="53"/>
          </reference>
          <reference field="2" count="1" selected="0">
            <x v="28"/>
          </reference>
          <reference field="44" count="1" selected="0">
            <x v="53"/>
          </reference>
        </references>
      </pivotArea>
    </format>
    <format dxfId="1737">
      <pivotArea dataOnly="0" labelOnly="1" outline="0" fieldPosition="0">
        <references count="3">
          <reference field="1" count="1">
            <x v="106"/>
          </reference>
          <reference field="2" count="1" selected="0">
            <x v="24"/>
          </reference>
          <reference field="44" count="1" selected="0">
            <x v="108"/>
          </reference>
        </references>
      </pivotArea>
    </format>
    <format dxfId="1736">
      <pivotArea dataOnly="0" labelOnly="1" outline="0" fieldPosition="0">
        <references count="3">
          <reference field="1" count="1">
            <x v="54"/>
          </reference>
          <reference field="2" count="1" selected="0">
            <x v="29"/>
          </reference>
          <reference field="44" count="1" selected="0">
            <x v="54"/>
          </reference>
        </references>
      </pivotArea>
    </format>
    <format dxfId="1735">
      <pivotArea dataOnly="0" labelOnly="1" outline="0" fieldPosition="0">
        <references count="3">
          <reference field="1" count="1">
            <x v="108"/>
          </reference>
          <reference field="2" count="1" selected="0">
            <x v="24"/>
          </reference>
          <reference field="44" count="1" selected="0">
            <x v="110"/>
          </reference>
        </references>
      </pivotArea>
    </format>
    <format dxfId="1734">
      <pivotArea dataOnly="0" labelOnly="1" outline="0" fieldPosition="0">
        <references count="3">
          <reference field="1" count="1">
            <x v="55"/>
          </reference>
          <reference field="2" count="1" selected="0">
            <x v="30"/>
          </reference>
          <reference field="44" count="1" selected="0">
            <x v="55"/>
          </reference>
        </references>
      </pivotArea>
    </format>
    <format dxfId="1733">
      <pivotArea dataOnly="0" labelOnly="1" outline="0" fieldPosition="0">
        <references count="3">
          <reference field="1" count="1">
            <x v="110"/>
          </reference>
          <reference field="2" count="1" selected="0">
            <x v="24"/>
          </reference>
          <reference field="44" count="1" selected="0">
            <x v="112"/>
          </reference>
        </references>
      </pivotArea>
    </format>
    <format dxfId="1732">
      <pivotArea dataOnly="0" labelOnly="1" outline="0" fieldPosition="0">
        <references count="3">
          <reference field="1" count="1">
            <x v="56"/>
          </reference>
          <reference field="2" count="1" selected="0">
            <x v="31"/>
          </reference>
          <reference field="44" count="1" selected="0">
            <x v="56"/>
          </reference>
        </references>
      </pivotArea>
    </format>
    <format dxfId="1731">
      <pivotArea dataOnly="0" labelOnly="1" outline="0" fieldPosition="0">
        <references count="3">
          <reference field="1" count="1">
            <x v="112"/>
          </reference>
          <reference field="2" count="1" selected="0">
            <x v="62"/>
          </reference>
          <reference field="44" count="1" selected="0">
            <x v="114"/>
          </reference>
        </references>
      </pivotArea>
    </format>
    <format dxfId="1730">
      <pivotArea dataOnly="0" labelOnly="1" outline="0" fieldPosition="0">
        <references count="3">
          <reference field="1" count="1">
            <x v="57"/>
          </reference>
          <reference field="2" count="1" selected="0">
            <x v="32"/>
          </reference>
          <reference field="44" count="1" selected="0">
            <x v="57"/>
          </reference>
        </references>
      </pivotArea>
    </format>
    <format dxfId="1729">
      <pivotArea dataOnly="0" labelOnly="1" outline="0" fieldPosition="0">
        <references count="3">
          <reference field="1" count="1">
            <x v="114"/>
          </reference>
          <reference field="2" count="1" selected="0">
            <x v="24"/>
          </reference>
          <reference field="44" count="1" selected="0">
            <x v="116"/>
          </reference>
        </references>
      </pivotArea>
    </format>
    <format dxfId="1728">
      <pivotArea dataOnly="0" labelOnly="1" outline="0" fieldPosition="0">
        <references count="3">
          <reference field="1" count="1">
            <x v="58"/>
          </reference>
          <reference field="2" count="1" selected="0">
            <x v="33"/>
          </reference>
          <reference field="44" count="1" selected="0">
            <x v="58"/>
          </reference>
        </references>
      </pivotArea>
    </format>
    <format dxfId="1727">
      <pivotArea dataOnly="0" labelOnly="1" outline="0" fieldPosition="0">
        <references count="3">
          <reference field="1" count="1">
            <x v="116"/>
          </reference>
          <reference field="2" count="1" selected="0">
            <x v="24"/>
          </reference>
          <reference field="44" count="1" selected="0">
            <x v="118"/>
          </reference>
        </references>
      </pivotArea>
    </format>
    <format dxfId="1726">
      <pivotArea dataOnly="0" labelOnly="1" outline="0" fieldPosition="0">
        <references count="3">
          <reference field="1" count="1">
            <x v="59"/>
          </reference>
          <reference field="2" count="1" selected="0">
            <x v="24"/>
          </reference>
          <reference field="44" count="1" selected="0">
            <x v="59"/>
          </reference>
        </references>
      </pivotArea>
    </format>
    <format dxfId="1725">
      <pivotArea dataOnly="0" labelOnly="1" outline="0" fieldPosition="0">
        <references count="3">
          <reference field="1" count="1">
            <x v="118"/>
          </reference>
          <reference field="2" count="1" selected="0">
            <x v="24"/>
          </reference>
          <reference field="44" count="1" selected="0">
            <x v="120"/>
          </reference>
        </references>
      </pivotArea>
    </format>
    <format dxfId="1724">
      <pivotArea dataOnly="0" labelOnly="1" outline="0" fieldPosition="0">
        <references count="3">
          <reference field="1" count="1">
            <x v="60"/>
          </reference>
          <reference field="2" count="1" selected="0">
            <x v="34"/>
          </reference>
          <reference field="44" count="1" selected="0">
            <x v="60"/>
          </reference>
        </references>
      </pivotArea>
    </format>
    <format dxfId="1723">
      <pivotArea dataOnly="0" labelOnly="1" outline="0" fieldPosition="0">
        <references count="3">
          <reference field="1" count="1">
            <x v="120"/>
          </reference>
          <reference field="2" count="1" selected="0">
            <x v="66"/>
          </reference>
          <reference field="44" count="1" selected="0">
            <x v="122"/>
          </reference>
        </references>
      </pivotArea>
    </format>
    <format dxfId="1722">
      <pivotArea dataOnly="0" labelOnly="1" outline="0" fieldPosition="0">
        <references count="3">
          <reference field="1" count="1">
            <x v="61"/>
          </reference>
          <reference field="2" count="1" selected="0">
            <x v="24"/>
          </reference>
          <reference field="44" count="1" selected="0">
            <x v="61"/>
          </reference>
        </references>
      </pivotArea>
    </format>
    <format dxfId="1721">
      <pivotArea dataOnly="0" labelOnly="1" outline="0" fieldPosition="0">
        <references count="3">
          <reference field="1" count="1">
            <x v="122"/>
          </reference>
          <reference field="2" count="1" selected="0">
            <x v="24"/>
          </reference>
          <reference field="44" count="1" selected="0">
            <x v="124"/>
          </reference>
        </references>
      </pivotArea>
    </format>
    <format dxfId="1720">
      <pivotArea dataOnly="0" labelOnly="1" outline="0" fieldPosition="0">
        <references count="3">
          <reference field="1" count="1">
            <x v="62"/>
          </reference>
          <reference field="2" count="1" selected="0">
            <x v="35"/>
          </reference>
          <reference field="44" count="1" selected="0">
            <x v="62"/>
          </reference>
        </references>
      </pivotArea>
    </format>
    <format dxfId="1719">
      <pivotArea dataOnly="0" labelOnly="1" outline="0" fieldPosition="0">
        <references count="3">
          <reference field="1" count="1">
            <x v="124"/>
          </reference>
          <reference field="2" count="1" selected="0">
            <x v="24"/>
          </reference>
          <reference field="44" count="1" selected="0">
            <x v="126"/>
          </reference>
        </references>
      </pivotArea>
    </format>
    <format dxfId="1718">
      <pivotArea dataOnly="0" labelOnly="1" outline="0" fieldPosition="0">
        <references count="3">
          <reference field="1" count="1">
            <x v="63"/>
          </reference>
          <reference field="2" count="1" selected="0">
            <x v="24"/>
          </reference>
          <reference field="44" count="1" selected="0">
            <x v="63"/>
          </reference>
        </references>
      </pivotArea>
    </format>
    <format dxfId="1717">
      <pivotArea dataOnly="0" labelOnly="1" outline="0" fieldPosition="0">
        <references count="3">
          <reference field="1" count="1">
            <x v="126"/>
          </reference>
          <reference field="2" count="1" selected="0">
            <x v="68"/>
          </reference>
          <reference field="44" count="1" selected="0">
            <x v="128"/>
          </reference>
        </references>
      </pivotArea>
    </format>
    <format dxfId="1716">
      <pivotArea dataOnly="0" labelOnly="1" outline="0" fieldPosition="0">
        <references count="3">
          <reference field="1" count="1">
            <x v="64"/>
          </reference>
          <reference field="2" count="1" selected="0">
            <x v="24"/>
          </reference>
          <reference field="44" count="1" selected="0">
            <x v="64"/>
          </reference>
        </references>
      </pivotArea>
    </format>
    <format dxfId="1715">
      <pivotArea dataOnly="0" labelOnly="1" outline="0" fieldPosition="0">
        <references count="3">
          <reference field="1" count="1">
            <x v="128"/>
          </reference>
          <reference field="2" count="1" selected="0">
            <x v="24"/>
          </reference>
          <reference field="44" count="1" selected="0">
            <x v="130"/>
          </reference>
        </references>
      </pivotArea>
    </format>
    <format dxfId="1714">
      <pivotArea dataOnly="0" labelOnly="1" outline="0" fieldPosition="0">
        <references count="3">
          <reference field="1" count="1">
            <x v="65"/>
          </reference>
          <reference field="2" count="1" selected="0">
            <x v="24"/>
          </reference>
          <reference field="44" count="1" selected="0">
            <x v="65"/>
          </reference>
        </references>
      </pivotArea>
    </format>
    <format dxfId="1713">
      <pivotArea dataOnly="0" labelOnly="1" outline="0" fieldPosition="0">
        <references count="3">
          <reference field="1" count="1">
            <x v="130"/>
          </reference>
          <reference field="2" count="1" selected="0">
            <x v="24"/>
          </reference>
          <reference field="44" count="1" selected="0">
            <x v="132"/>
          </reference>
        </references>
      </pivotArea>
    </format>
    <format dxfId="1712">
      <pivotArea dataOnly="0" labelOnly="1" outline="0" fieldPosition="0">
        <references count="3">
          <reference field="1" count="1">
            <x v="66"/>
          </reference>
          <reference field="2" count="1" selected="0">
            <x v="24"/>
          </reference>
          <reference field="44" count="1" selected="0">
            <x v="66"/>
          </reference>
        </references>
      </pivotArea>
    </format>
    <format dxfId="1711">
      <pivotArea dataOnly="0" labelOnly="1" outline="0" fieldPosition="0">
        <references count="3">
          <reference field="1" count="1">
            <x v="132"/>
          </reference>
          <reference field="2" count="1" selected="0">
            <x v="24"/>
          </reference>
          <reference field="44" count="1" selected="0">
            <x v="134"/>
          </reference>
        </references>
      </pivotArea>
    </format>
    <format dxfId="1710">
      <pivotArea dataOnly="0" labelOnly="1" outline="0" fieldPosition="0">
        <references count="3">
          <reference field="1" count="1">
            <x v="67"/>
          </reference>
          <reference field="2" count="1" selected="0">
            <x v="36"/>
          </reference>
          <reference field="44" count="1" selected="0">
            <x v="67"/>
          </reference>
        </references>
      </pivotArea>
    </format>
    <format dxfId="1709">
      <pivotArea dataOnly="0" labelOnly="1" outline="0" fieldPosition="0">
        <references count="3">
          <reference field="1" count="1">
            <x v="134"/>
          </reference>
          <reference field="2" count="1" selected="0">
            <x v="24"/>
          </reference>
          <reference field="44" count="1" selected="0">
            <x v="136"/>
          </reference>
        </references>
      </pivotArea>
    </format>
    <format dxfId="1708">
      <pivotArea dataOnly="0" labelOnly="1" outline="0" fieldPosition="0">
        <references count="3">
          <reference field="1" count="1">
            <x v="68"/>
          </reference>
          <reference field="2" count="1" selected="0">
            <x v="37"/>
          </reference>
          <reference field="44" count="1" selected="0">
            <x v="68"/>
          </reference>
        </references>
      </pivotArea>
    </format>
    <format dxfId="1707">
      <pivotArea dataOnly="0" labelOnly="1" outline="0" fieldPosition="0">
        <references count="3">
          <reference field="1" count="1">
            <x v="136"/>
          </reference>
          <reference field="2" count="1" selected="0">
            <x v="24"/>
          </reference>
          <reference field="44" count="1" selected="0">
            <x v="138"/>
          </reference>
        </references>
      </pivotArea>
    </format>
    <format dxfId="1706">
      <pivotArea dataOnly="0" labelOnly="1" outline="0" fieldPosition="0">
        <references count="3">
          <reference field="1" count="1">
            <x v="69"/>
          </reference>
          <reference field="2" count="1" selected="0">
            <x v="38"/>
          </reference>
          <reference field="44" count="1" selected="0">
            <x v="69"/>
          </reference>
        </references>
      </pivotArea>
    </format>
    <format dxfId="1705">
      <pivotArea dataOnly="0" labelOnly="1" outline="0" fieldPosition="0">
        <references count="3">
          <reference field="1" count="1">
            <x v="138"/>
          </reference>
          <reference field="2" count="1" selected="0">
            <x v="24"/>
          </reference>
          <reference field="44" count="1" selected="0">
            <x v="140"/>
          </reference>
        </references>
      </pivotArea>
    </format>
    <format dxfId="1704">
      <pivotArea dataOnly="0" labelOnly="1" outline="0" fieldPosition="0">
        <references count="3">
          <reference field="1" count="1">
            <x v="70"/>
          </reference>
          <reference field="2" count="1" selected="0">
            <x v="39"/>
          </reference>
          <reference field="44" count="1" selected="0">
            <x v="70"/>
          </reference>
        </references>
      </pivotArea>
    </format>
    <format dxfId="1703">
      <pivotArea dataOnly="0" labelOnly="1" outline="0" fieldPosition="0">
        <references count="3">
          <reference field="1" count="1">
            <x v="140"/>
          </reference>
          <reference field="2" count="1" selected="0">
            <x v="24"/>
          </reference>
          <reference field="44" count="1" selected="0">
            <x v="142"/>
          </reference>
        </references>
      </pivotArea>
    </format>
    <format dxfId="1702">
      <pivotArea dataOnly="0" labelOnly="1" outline="0" fieldPosition="0">
        <references count="3">
          <reference field="1" count="1">
            <x v="158"/>
          </reference>
          <reference field="2" count="1" selected="0">
            <x v="40"/>
          </reference>
          <reference field="44" count="1" selected="0">
            <x v="71"/>
          </reference>
        </references>
      </pivotArea>
    </format>
    <format dxfId="1701">
      <pivotArea dataOnly="0" labelOnly="1" outline="0" fieldPosition="0">
        <references count="3">
          <reference field="1" count="1">
            <x v="142"/>
          </reference>
          <reference field="2" count="1" selected="0">
            <x v="75"/>
          </reference>
          <reference field="44" count="1" selected="0">
            <x v="144"/>
          </reference>
        </references>
      </pivotArea>
    </format>
    <format dxfId="1700">
      <pivotArea dataOnly="0" labelOnly="1" outline="0" fieldPosition="0">
        <references count="3">
          <reference field="1" count="1">
            <x v="71"/>
          </reference>
          <reference field="2" count="1" selected="0">
            <x v="41"/>
          </reference>
          <reference field="44" count="1" selected="0">
            <x v="72"/>
          </reference>
        </references>
      </pivotArea>
    </format>
    <format dxfId="1699">
      <pivotArea dataOnly="0" labelOnly="1" outline="0" fieldPosition="0">
        <references count="3">
          <reference field="1" count="1">
            <x v="144"/>
          </reference>
          <reference field="2" count="1" selected="0">
            <x v="73"/>
          </reference>
          <reference field="44" count="1" selected="0">
            <x v="146"/>
          </reference>
        </references>
      </pivotArea>
    </format>
    <format dxfId="1698">
      <pivotArea dataOnly="0" labelOnly="1" outline="0" fieldPosition="0">
        <references count="3">
          <reference field="1" count="1">
            <x v="72"/>
          </reference>
          <reference field="2" count="1" selected="0">
            <x v="42"/>
          </reference>
          <reference field="44" count="1" selected="0">
            <x v="73"/>
          </reference>
        </references>
      </pivotArea>
    </format>
    <format dxfId="1697">
      <pivotArea dataOnly="0" labelOnly="1" outline="0" fieldPosition="0">
        <references count="3">
          <reference field="1" count="1">
            <x v="146"/>
          </reference>
          <reference field="2" count="1" selected="0">
            <x v="24"/>
          </reference>
          <reference field="44" count="1" selected="0">
            <x v="148"/>
          </reference>
        </references>
      </pivotArea>
    </format>
    <format dxfId="1696">
      <pivotArea dataOnly="0" labelOnly="1" outline="0" fieldPosition="0">
        <references count="3">
          <reference field="1" count="1">
            <x v="73"/>
          </reference>
          <reference field="2" count="1" selected="0">
            <x v="43"/>
          </reference>
          <reference field="44" count="1" selected="0">
            <x v="74"/>
          </reference>
        </references>
      </pivotArea>
    </format>
    <format dxfId="1695">
      <pivotArea dataOnly="0" labelOnly="1" outline="0" fieldPosition="0">
        <references count="3">
          <reference field="1" count="1">
            <x v="148"/>
          </reference>
          <reference field="2" count="1" selected="0">
            <x v="24"/>
          </reference>
          <reference field="44" count="1" selected="0">
            <x v="150"/>
          </reference>
        </references>
      </pivotArea>
    </format>
    <format dxfId="1694">
      <pivotArea dataOnly="0" labelOnly="1" outline="0" fieldPosition="0">
        <references count="3">
          <reference field="1" count="1">
            <x v="74"/>
          </reference>
          <reference field="2" count="1" selected="0">
            <x v="44"/>
          </reference>
          <reference field="44" count="1" selected="0">
            <x v="75"/>
          </reference>
        </references>
      </pivotArea>
    </format>
    <format dxfId="1693">
      <pivotArea dataOnly="0" labelOnly="1" outline="0" fieldPosition="0">
        <references count="3">
          <reference field="1" count="1">
            <x v="150"/>
          </reference>
          <reference field="2" count="1" selected="0">
            <x v="24"/>
          </reference>
          <reference field="44" count="1" selected="0">
            <x v="152"/>
          </reference>
        </references>
      </pivotArea>
    </format>
    <format dxfId="1692">
      <pivotArea dataOnly="0" labelOnly="1" outline="0" fieldPosition="0">
        <references count="3">
          <reference field="1" count="1">
            <x v="75"/>
          </reference>
          <reference field="2" count="1" selected="0">
            <x v="45"/>
          </reference>
          <reference field="44" count="1" selected="0">
            <x v="76"/>
          </reference>
        </references>
      </pivotArea>
    </format>
    <format dxfId="1691">
      <pivotArea dataOnly="0" labelOnly="1" outline="0" fieldPosition="0">
        <references count="3">
          <reference field="1" count="1">
            <x v="152"/>
          </reference>
          <reference field="2" count="1" selected="0">
            <x v="24"/>
          </reference>
          <reference field="44" count="1" selected="0">
            <x v="154"/>
          </reference>
        </references>
      </pivotArea>
    </format>
    <format dxfId="1690">
      <pivotArea dataOnly="0" labelOnly="1" outline="0" fieldPosition="0">
        <references count="3">
          <reference field="1" count="1">
            <x v="76"/>
          </reference>
          <reference field="2" count="1" selected="0">
            <x v="46"/>
          </reference>
          <reference field="44" count="1" selected="0">
            <x v="77"/>
          </reference>
        </references>
      </pivotArea>
    </format>
    <format dxfId="1689">
      <pivotArea dataOnly="0" labelOnly="1" outline="0" fieldPosition="0">
        <references count="3">
          <reference field="1" count="1">
            <x v="153"/>
          </reference>
          <reference field="2" count="1" selected="0">
            <x v="77"/>
          </reference>
          <reference field="44" count="1" selected="0">
            <x v="171"/>
          </reference>
        </references>
      </pivotArea>
    </format>
    <format dxfId="1688">
      <pivotArea dataOnly="0" labelOnly="1" outline="0" fieldPosition="0">
        <references count="3">
          <reference field="1" count="1">
            <x v="77"/>
          </reference>
          <reference field="2" count="1" selected="0">
            <x v="24"/>
          </reference>
          <reference field="44" count="1" selected="0">
            <x v="78"/>
          </reference>
        </references>
      </pivotArea>
    </format>
    <format dxfId="1687">
      <pivotArea dataOnly="0" labelOnly="1" outline="0" fieldPosition="0">
        <references count="3">
          <reference field="1" count="1">
            <x v="155"/>
          </reference>
          <reference field="2" count="1" selected="0">
            <x v="24"/>
          </reference>
          <reference field="44" count="1" selected="0">
            <x v="173"/>
          </reference>
        </references>
      </pivotArea>
    </format>
    <format dxfId="1686">
      <pivotArea dataOnly="0" labelOnly="1" outline="0" fieldPosition="0">
        <references count="3">
          <reference field="1" count="1">
            <x v="78"/>
          </reference>
          <reference field="2" count="1" selected="0">
            <x v="24"/>
          </reference>
          <reference field="44" count="1" selected="0">
            <x v="79"/>
          </reference>
        </references>
      </pivotArea>
    </format>
    <format dxfId="1685">
      <pivotArea dataOnly="0" labelOnly="1" outline="0" fieldPosition="0">
        <references count="3">
          <reference field="1" count="1">
            <x v="157"/>
          </reference>
          <reference field="2" count="1" selected="0">
            <x v="24"/>
          </reference>
          <reference field="44" count="1" selected="0">
            <x v="175"/>
          </reference>
        </references>
      </pivotArea>
    </format>
    <format dxfId="1684">
      <pivotArea dataOnly="0" labelOnly="1" outline="0" fieldPosition="0">
        <references count="3">
          <reference field="1" count="1">
            <x v="79"/>
          </reference>
          <reference field="2" count="1" selected="0">
            <x v="24"/>
          </reference>
          <reference field="44" count="1" selected="0">
            <x v="80"/>
          </reference>
        </references>
      </pivotArea>
    </format>
    <format dxfId="1683">
      <pivotArea dataOnly="0" labelOnly="1" outline="0" fieldPosition="0">
        <references count="3">
          <reference field="1" count="1">
            <x v="161"/>
          </reference>
          <reference field="2" count="1" selected="0">
            <x v="80"/>
          </reference>
          <reference field="44" count="1" selected="0">
            <x v="177"/>
          </reference>
        </references>
      </pivotArea>
    </format>
    <format dxfId="1682">
      <pivotArea dataOnly="0" labelOnly="1" outline="0" fieldPosition="0">
        <references count="3">
          <reference field="1" count="1">
            <x v="80"/>
          </reference>
          <reference field="2" count="1" selected="0">
            <x v="47"/>
          </reference>
          <reference field="44" count="1" selected="0">
            <x v="81"/>
          </reference>
        </references>
      </pivotArea>
    </format>
    <format dxfId="1681">
      <pivotArea dataOnly="0" labelOnly="1" outline="0" fieldPosition="0">
        <references count="3">
          <reference field="1" count="1">
            <x v="163"/>
          </reference>
          <reference field="2" count="1" selected="0">
            <x v="24"/>
          </reference>
          <reference field="44" count="1" selected="0">
            <x v="179"/>
          </reference>
        </references>
      </pivotArea>
    </format>
    <format dxfId="1680">
      <pivotArea dataOnly="0" labelOnly="1" outline="0" fieldPosition="0">
        <references count="3">
          <reference field="1" count="1">
            <x v="81"/>
          </reference>
          <reference field="2" count="1" selected="0">
            <x v="48"/>
          </reference>
          <reference field="44" count="1" selected="0">
            <x v="82"/>
          </reference>
        </references>
      </pivotArea>
    </format>
    <format dxfId="1679">
      <pivotArea dataOnly="0" labelOnly="1" outline="0" fieldPosition="0">
        <references count="3">
          <reference field="1" count="1">
            <x v="166"/>
          </reference>
          <reference field="2" count="1" selected="0">
            <x v="24"/>
          </reference>
          <reference field="44" count="1" selected="0">
            <x v="181"/>
          </reference>
        </references>
      </pivotArea>
    </format>
    <format dxfId="1678">
      <pivotArea dataOnly="0" labelOnly="1" outline="0" fieldPosition="0">
        <references count="3">
          <reference field="1" count="1">
            <x v="82"/>
          </reference>
          <reference field="2" count="1" selected="0">
            <x v="49"/>
          </reference>
          <reference field="44" count="1" selected="0">
            <x v="83"/>
          </reference>
        </references>
      </pivotArea>
    </format>
    <format dxfId="1677">
      <pivotArea dataOnly="0" labelOnly="1" outline="0" fieldPosition="0">
        <references count="3">
          <reference field="1" count="1">
            <x v="168"/>
          </reference>
          <reference field="2" count="1" selected="0">
            <x v="24"/>
          </reference>
          <reference field="44" count="1" selected="0">
            <x v="183"/>
          </reference>
        </references>
      </pivotArea>
    </format>
    <format dxfId="1676">
      <pivotArea dataOnly="0" labelOnly="1" outline="0" fieldPosition="0">
        <references count="3">
          <reference field="1" count="1">
            <x v="83"/>
          </reference>
          <reference field="2" count="1" selected="0">
            <x v="24"/>
          </reference>
          <reference field="44" count="1" selected="0">
            <x v="84"/>
          </reference>
        </references>
      </pivotArea>
    </format>
    <format dxfId="1675">
      <pivotArea dataOnly="0" labelOnly="1" outline="0" fieldPosition="0">
        <references count="3">
          <reference field="1" count="1">
            <x v="165"/>
          </reference>
          <reference field="2" count="1" selected="0">
            <x v="81"/>
          </reference>
          <reference field="44" count="1" selected="0">
            <x v="185"/>
          </reference>
        </references>
      </pivotArea>
    </format>
    <format dxfId="1674">
      <pivotArea dataOnly="0" labelOnly="1" outline="0" fieldPosition="0">
        <references count="3">
          <reference field="1" count="1">
            <x v="84"/>
          </reference>
          <reference field="2" count="1" selected="0">
            <x v="24"/>
          </reference>
          <reference field="44" count="1" selected="0">
            <x v="85"/>
          </reference>
        </references>
      </pivotArea>
    </format>
    <format dxfId="1673">
      <pivotArea dataOnly="0" labelOnly="1" outline="0" fieldPosition="0">
        <references count="3">
          <reference field="1" count="1">
            <x v="85"/>
          </reference>
          <reference field="2" count="1" selected="0">
            <x v="24"/>
          </reference>
          <reference field="44" count="1" selected="0">
            <x v="86"/>
          </reference>
        </references>
      </pivotArea>
    </format>
    <format dxfId="1672">
      <pivotArea dataOnly="0" labelOnly="1" outline="0" fieldPosition="0">
        <references count="4">
          <reference field="1" count="1" selected="0">
            <x v="127"/>
          </reference>
          <reference field="2" count="1" selected="0">
            <x v="24"/>
          </reference>
          <reference field="3" count="1">
            <x v="0"/>
          </reference>
          <reference field="44" count="1" selected="0">
            <x v="129"/>
          </reference>
        </references>
      </pivotArea>
    </format>
    <format dxfId="1671">
      <pivotArea dataOnly="0" labelOnly="1" outline="0" fieldPosition="0">
        <references count="4">
          <reference field="1" count="1" selected="0">
            <x v="96"/>
          </reference>
          <reference field="2" count="1" selected="0">
            <x v="24"/>
          </reference>
          <reference field="3" count="1">
            <x v="24"/>
          </reference>
          <reference field="44" count="1" selected="0">
            <x v="97"/>
          </reference>
        </references>
      </pivotArea>
    </format>
    <format dxfId="1670">
      <pivotArea dataOnly="0" labelOnly="1" outline="0" fieldPosition="0">
        <references count="4">
          <reference field="1" count="1" selected="0">
            <x v="160"/>
          </reference>
          <reference field="2" count="1" selected="0">
            <x v="79"/>
          </reference>
          <reference field="3" count="1">
            <x v="0"/>
          </reference>
          <reference field="44" count="1" selected="0">
            <x v="176"/>
          </reference>
        </references>
      </pivotArea>
    </format>
    <format dxfId="1669">
      <pivotArea dataOnly="0" labelOnly="1" outline="0" fieldPosition="0">
        <references count="4">
          <reference field="1" count="1" selected="0">
            <x v="2"/>
          </reference>
          <reference field="2" count="1" selected="0">
            <x v="24"/>
          </reference>
          <reference field="3" count="1">
            <x v="0"/>
          </reference>
          <reference field="44" count="1" selected="0">
            <x v="1"/>
          </reference>
        </references>
      </pivotArea>
    </format>
    <format dxfId="1668">
      <pivotArea dataOnly="0" labelOnly="1" outline="0" fieldPosition="0">
        <references count="4">
          <reference field="1" count="1" selected="0">
            <x v="111"/>
          </reference>
          <reference field="2" count="1" selected="0">
            <x v="24"/>
          </reference>
          <reference field="3" count="1">
            <x v="0"/>
          </reference>
          <reference field="44" count="1" selected="0">
            <x v="113"/>
          </reference>
        </references>
      </pivotArea>
    </format>
    <format dxfId="1667">
      <pivotArea dataOnly="0" labelOnly="1" outline="0" fieldPosition="0">
        <references count="4">
          <reference field="1" count="1" selected="0">
            <x v="4"/>
          </reference>
          <reference field="2" count="1" selected="0">
            <x v="24"/>
          </reference>
          <reference field="3" count="1">
            <x v="4"/>
          </reference>
          <reference field="44" count="1" selected="0">
            <x v="2"/>
          </reference>
        </references>
      </pivotArea>
    </format>
    <format dxfId="1666">
      <pivotArea dataOnly="0" labelOnly="1" outline="0" fieldPosition="0">
        <references count="4">
          <reference field="1" count="1" selected="0">
            <x v="143"/>
          </reference>
          <reference field="2" count="1" selected="0">
            <x v="72"/>
          </reference>
          <reference field="3" count="1">
            <x v="0"/>
          </reference>
          <reference field="44" count="1" selected="0">
            <x v="145"/>
          </reference>
        </references>
      </pivotArea>
    </format>
    <format dxfId="1665">
      <pivotArea dataOnly="0" labelOnly="1" outline="0" fieldPosition="0">
        <references count="4">
          <reference field="1" count="1" selected="0">
            <x v="12"/>
          </reference>
          <reference field="2" count="1" selected="0">
            <x v="26"/>
          </reference>
          <reference field="3" count="1">
            <x v="0"/>
          </reference>
          <reference field="44" count="1" selected="0">
            <x v="3"/>
          </reference>
        </references>
      </pivotArea>
    </format>
    <format dxfId="1664">
      <pivotArea dataOnly="0" labelOnly="1" outline="0" fieldPosition="0">
        <references count="4">
          <reference field="1" count="1" selected="0">
            <x v="26"/>
          </reference>
          <reference field="2" count="1" selected="0">
            <x v="1"/>
          </reference>
          <reference field="3" count="1">
            <x v="0"/>
          </reference>
          <reference field="44" count="1" selected="0">
            <x v="4"/>
          </reference>
        </references>
      </pivotArea>
    </format>
    <format dxfId="1663">
      <pivotArea dataOnly="0" labelOnly="1" outline="0" fieldPosition="0">
        <references count="4">
          <reference field="1" count="1" selected="0">
            <x v="103"/>
          </reference>
          <reference field="2" count="1" selected="0">
            <x v="24"/>
          </reference>
          <reference field="3" count="1">
            <x v="0"/>
          </reference>
          <reference field="44" count="1" selected="0">
            <x v="105"/>
          </reference>
        </references>
      </pivotArea>
    </format>
    <format dxfId="1662">
      <pivotArea dataOnly="0" labelOnly="1" outline="0" fieldPosition="0">
        <references count="4">
          <reference field="1" count="1" selected="0">
            <x v="41"/>
          </reference>
          <reference field="2" count="1" selected="0">
            <x v="24"/>
          </reference>
          <reference field="3" count="1">
            <x v="0"/>
          </reference>
          <reference field="44" count="1" selected="0">
            <x v="5"/>
          </reference>
        </references>
      </pivotArea>
    </format>
    <format dxfId="1661">
      <pivotArea dataOnly="0" labelOnly="1" outline="0" fieldPosition="0">
        <references count="4">
          <reference field="1" count="1" selected="0">
            <x v="119"/>
          </reference>
          <reference field="2" count="1" selected="0">
            <x v="24"/>
          </reference>
          <reference field="3" count="1">
            <x v="0"/>
          </reference>
          <reference field="44" count="1" selected="0">
            <x v="121"/>
          </reference>
        </references>
      </pivotArea>
    </format>
    <format dxfId="1660">
      <pivotArea dataOnly="0" labelOnly="1" outline="0" fieldPosition="0">
        <references count="4">
          <reference field="1" count="1" selected="0">
            <x v="17"/>
          </reference>
          <reference field="2" count="1" selected="0">
            <x v="2"/>
          </reference>
          <reference field="3" count="1">
            <x v="0"/>
          </reference>
          <reference field="44" count="1" selected="0">
            <x v="6"/>
          </reference>
        </references>
      </pivotArea>
    </format>
    <format dxfId="1659">
      <pivotArea dataOnly="0" labelOnly="1" outline="0" fieldPosition="0">
        <references count="4">
          <reference field="1" count="1" selected="0">
            <x v="135"/>
          </reference>
          <reference field="2" count="1" selected="0">
            <x v="69"/>
          </reference>
          <reference field="3" count="1">
            <x v="0"/>
          </reference>
          <reference field="44" count="1" selected="0">
            <x v="137"/>
          </reference>
        </references>
      </pivotArea>
    </format>
    <format dxfId="1658">
      <pivotArea dataOnly="0" labelOnly="1" outline="0" fieldPosition="0">
        <references count="4">
          <reference field="1" count="1" selected="0">
            <x v="5"/>
          </reference>
          <reference field="2" count="1" selected="0">
            <x v="4"/>
          </reference>
          <reference field="3" count="1">
            <x v="0"/>
          </reference>
          <reference field="44" count="1" selected="0">
            <x v="7"/>
          </reference>
        </references>
      </pivotArea>
    </format>
    <format dxfId="1657">
      <pivotArea dataOnly="0" labelOnly="1" outline="0" fieldPosition="0">
        <references count="4">
          <reference field="1" count="1" selected="0">
            <x v="151"/>
          </reference>
          <reference field="2" count="1" selected="0">
            <x v="24"/>
          </reference>
          <reference field="3" count="1">
            <x v="0"/>
          </reference>
          <reference field="44" count="1" selected="0">
            <x v="153"/>
          </reference>
        </references>
      </pivotArea>
    </format>
    <format dxfId="1656">
      <pivotArea dataOnly="0" labelOnly="1" outline="0" fieldPosition="0">
        <references count="4">
          <reference field="1" count="1" selected="0">
            <x v="29"/>
          </reference>
          <reference field="2" count="1" selected="0">
            <x v="7"/>
          </reference>
          <reference field="3" count="1">
            <x v="2"/>
          </reference>
          <reference field="44" count="1" selected="0">
            <x v="8"/>
          </reference>
        </references>
      </pivotArea>
    </format>
    <format dxfId="1655">
      <pivotArea dataOnly="0" labelOnly="1" outline="0" fieldPosition="0">
        <references count="4">
          <reference field="1" count="1" selected="0">
            <x v="48"/>
          </reference>
          <reference field="2" count="1" selected="0">
            <x v="24"/>
          </reference>
          <reference field="3" count="1">
            <x v="0"/>
          </reference>
          <reference field="44" count="1" selected="0">
            <x v="184"/>
          </reference>
        </references>
      </pivotArea>
    </format>
    <format dxfId="1654">
      <pivotArea dataOnly="0" labelOnly="1" outline="0" fieldPosition="0">
        <references count="4">
          <reference field="1" count="1" selected="0">
            <x v="40"/>
          </reference>
          <reference field="2" count="1" selected="0">
            <x v="24"/>
          </reference>
          <reference field="3" count="1">
            <x v="0"/>
          </reference>
          <reference field="44" count="1" selected="0">
            <x v="9"/>
          </reference>
        </references>
      </pivotArea>
    </format>
    <format dxfId="1653">
      <pivotArea dataOnly="0" labelOnly="1" outline="0" fieldPosition="0">
        <references count="4">
          <reference field="1" count="1" selected="0">
            <x v="92"/>
          </reference>
          <reference field="2" count="1" selected="0">
            <x v="24"/>
          </reference>
          <reference field="3" count="1">
            <x v="0"/>
          </reference>
          <reference field="44" count="1" selected="0">
            <x v="93"/>
          </reference>
        </references>
      </pivotArea>
    </format>
    <format dxfId="1652">
      <pivotArea dataOnly="0" labelOnly="1" outline="0" fieldPosition="0">
        <references count="4">
          <reference field="1" count="1" selected="0">
            <x v="9"/>
          </reference>
          <reference field="2" count="1" selected="0">
            <x v="5"/>
          </reference>
          <reference field="3" count="1">
            <x v="0"/>
          </reference>
          <reference field="44" count="1" selected="0">
            <x v="11"/>
          </reference>
        </references>
      </pivotArea>
    </format>
    <format dxfId="1651">
      <pivotArea dataOnly="0" labelOnly="1" outline="0" fieldPosition="0">
        <references count="4">
          <reference field="1" count="1" selected="0">
            <x v="18"/>
          </reference>
          <reference field="2" count="1" selected="0">
            <x v="24"/>
          </reference>
          <reference field="3" count="1">
            <x v="6"/>
          </reference>
          <reference field="44" count="1" selected="0">
            <x v="12"/>
          </reference>
        </references>
      </pivotArea>
    </format>
    <format dxfId="1650">
      <pivotArea dataOnly="0" labelOnly="1" outline="0" fieldPosition="0">
        <references count="4">
          <reference field="1" count="1" selected="0">
            <x v="107"/>
          </reference>
          <reference field="2" count="1" selected="0">
            <x v="61"/>
          </reference>
          <reference field="3" count="1">
            <x v="30"/>
          </reference>
          <reference field="44" count="1" selected="0">
            <x v="109"/>
          </reference>
        </references>
      </pivotArea>
    </format>
    <format dxfId="1649">
      <pivotArea dataOnly="0" labelOnly="1" outline="0" fieldPosition="0">
        <references count="4">
          <reference field="1" count="1" selected="0">
            <x v="21"/>
          </reference>
          <reference field="2" count="1" selected="0">
            <x v="24"/>
          </reference>
          <reference field="3" count="1">
            <x v="8"/>
          </reference>
          <reference field="44" count="1" selected="0">
            <x v="13"/>
          </reference>
        </references>
      </pivotArea>
    </format>
    <format dxfId="1648">
      <pivotArea dataOnly="0" labelOnly="1" outline="0" fieldPosition="0">
        <references count="4">
          <reference field="1" count="1" selected="0">
            <x v="115"/>
          </reference>
          <reference field="2" count="1" selected="0">
            <x v="64"/>
          </reference>
          <reference field="3" count="1">
            <x v="0"/>
          </reference>
          <reference field="44" count="1" selected="0">
            <x v="117"/>
          </reference>
        </references>
      </pivotArea>
    </format>
    <format dxfId="1647">
      <pivotArea dataOnly="0" labelOnly="1" outline="0" fieldPosition="0">
        <references count="4">
          <reference field="1" count="1" selected="0">
            <x v="7"/>
          </reference>
          <reference field="2" count="1" selected="0">
            <x v="24"/>
          </reference>
          <reference field="3" count="1">
            <x v="0"/>
          </reference>
          <reference field="44" count="1" selected="0">
            <x v="14"/>
          </reference>
        </references>
      </pivotArea>
    </format>
    <format dxfId="1646">
      <pivotArea dataOnly="0" labelOnly="1" outline="0" fieldPosition="0">
        <references count="4">
          <reference field="1" count="1" selected="0">
            <x v="123"/>
          </reference>
          <reference field="2" count="1" selected="0">
            <x v="24"/>
          </reference>
          <reference field="3" count="1">
            <x v="0"/>
          </reference>
          <reference field="44" count="1" selected="0">
            <x v="125"/>
          </reference>
        </references>
      </pivotArea>
    </format>
    <format dxfId="1645">
      <pivotArea dataOnly="0" labelOnly="1" outline="0" fieldPosition="0">
        <references count="4">
          <reference field="1" count="1" selected="0">
            <x v="3"/>
          </reference>
          <reference field="2" count="1" selected="0">
            <x v="24"/>
          </reference>
          <reference field="3" count="1">
            <x v="0"/>
          </reference>
          <reference field="44" count="1" selected="0">
            <x v="15"/>
          </reference>
        </references>
      </pivotArea>
    </format>
    <format dxfId="1644">
      <pivotArea dataOnly="0" labelOnly="1" outline="0" fieldPosition="0">
        <references count="4">
          <reference field="1" count="1" selected="0">
            <x v="131"/>
          </reference>
          <reference field="2" count="1" selected="0">
            <x v="24"/>
          </reference>
          <reference field="3" count="1">
            <x v="0"/>
          </reference>
          <reference field="44" count="1" selected="0">
            <x v="133"/>
          </reference>
        </references>
      </pivotArea>
    </format>
    <format dxfId="1643">
      <pivotArea dataOnly="0" labelOnly="1" outline="0" fieldPosition="0">
        <references count="4">
          <reference field="1" count="1" selected="0">
            <x v="13"/>
          </reference>
          <reference field="2" count="1" selected="0">
            <x v="20"/>
          </reference>
          <reference field="3" count="1">
            <x v="3"/>
          </reference>
          <reference field="44" count="1" selected="0">
            <x v="16"/>
          </reference>
        </references>
      </pivotArea>
    </format>
    <format dxfId="1642">
      <pivotArea dataOnly="0" labelOnly="1" outline="0" fieldPosition="0">
        <references count="4">
          <reference field="1" count="1" selected="0">
            <x v="139"/>
          </reference>
          <reference field="2" count="1" selected="0">
            <x v="24"/>
          </reference>
          <reference field="3" count="1">
            <x v="0"/>
          </reference>
          <reference field="44" count="1" selected="0">
            <x v="141"/>
          </reference>
        </references>
      </pivotArea>
    </format>
    <format dxfId="1641">
      <pivotArea dataOnly="0" labelOnly="1" outline="0" fieldPosition="0">
        <references count="4">
          <reference field="1" count="1" selected="0">
            <x v="15"/>
          </reference>
          <reference field="2" count="1" selected="0">
            <x v="24"/>
          </reference>
          <reference field="3" count="1">
            <x v="0"/>
          </reference>
          <reference field="44" count="1" selected="0">
            <x v="17"/>
          </reference>
        </references>
      </pivotArea>
    </format>
    <format dxfId="1640">
      <pivotArea dataOnly="0" labelOnly="1" outline="0" fieldPosition="0">
        <references count="4">
          <reference field="1" count="1" selected="0">
            <x v="147"/>
          </reference>
          <reference field="2" count="1" selected="0">
            <x v="76"/>
          </reference>
          <reference field="3" count="1">
            <x v="0"/>
          </reference>
          <reference field="44" count="1" selected="0">
            <x v="149"/>
          </reference>
        </references>
      </pivotArea>
    </format>
    <format dxfId="1639">
      <pivotArea dataOnly="0" labelOnly="1" outline="0" fieldPosition="0">
        <references count="4">
          <reference field="1" count="1" selected="0">
            <x v="25"/>
          </reference>
          <reference field="2" count="1" selected="0">
            <x v="24"/>
          </reference>
          <reference field="3" count="1">
            <x v="9"/>
          </reference>
          <reference field="44" count="1" selected="0">
            <x v="18"/>
          </reference>
        </references>
      </pivotArea>
    </format>
    <format dxfId="1638">
      <pivotArea dataOnly="0" labelOnly="1" outline="0" fieldPosition="0">
        <references count="4">
          <reference field="1" count="1" selected="0">
            <x v="154"/>
          </reference>
          <reference field="2" count="1" selected="0">
            <x v="78"/>
          </reference>
          <reference field="3" count="1">
            <x v="0"/>
          </reference>
          <reference field="44" count="1" selected="0">
            <x v="172"/>
          </reference>
        </references>
      </pivotArea>
    </format>
    <format dxfId="1637">
      <pivotArea dataOnly="0" labelOnly="1" outline="0" fieldPosition="0">
        <references count="4">
          <reference field="1" count="1" selected="0">
            <x v="34"/>
          </reference>
          <reference field="2" count="1" selected="0">
            <x v="24"/>
          </reference>
          <reference field="3" count="1">
            <x v="0"/>
          </reference>
          <reference field="44" count="1" selected="0">
            <x v="19"/>
          </reference>
        </references>
      </pivotArea>
    </format>
    <format dxfId="1636">
      <pivotArea dataOnly="0" labelOnly="1" outline="0" fieldPosition="0">
        <references count="4">
          <reference field="1" count="1" selected="0">
            <x v="164"/>
          </reference>
          <reference field="2" count="1" selected="0">
            <x v="24"/>
          </reference>
          <reference field="3" count="1">
            <x v="0"/>
          </reference>
          <reference field="44" count="1" selected="0">
            <x v="180"/>
          </reference>
        </references>
      </pivotArea>
    </format>
    <format dxfId="1635">
      <pivotArea dataOnly="0" labelOnly="1" outline="0" fieldPosition="0">
        <references count="4">
          <reference field="1" count="1" selected="0">
            <x v="28"/>
          </reference>
          <reference field="2" count="1" selected="0">
            <x v="24"/>
          </reference>
          <reference field="3" count="1">
            <x v="0"/>
          </reference>
          <reference field="44" count="1" selected="0">
            <x v="20"/>
          </reference>
        </references>
      </pivotArea>
    </format>
    <format dxfId="1634">
      <pivotArea dataOnly="0" labelOnly="1" outline="0" fieldPosition="0">
        <references count="4">
          <reference field="1" count="1" selected="0">
            <x v="86"/>
          </reference>
          <reference field="2" count="1" selected="0">
            <x v="24"/>
          </reference>
          <reference field="3" count="1">
            <x v="21"/>
          </reference>
          <reference field="44" count="1" selected="0">
            <x v="87"/>
          </reference>
        </references>
      </pivotArea>
    </format>
    <format dxfId="1633">
      <pivotArea dataOnly="0" labelOnly="1" outline="0" fieldPosition="0">
        <references count="4">
          <reference field="1" count="1" selected="0">
            <x v="31"/>
          </reference>
          <reference field="2" count="1" selected="0">
            <x v="6"/>
          </reference>
          <reference field="3" count="1">
            <x v="0"/>
          </reference>
          <reference field="44" count="1" selected="0">
            <x v="21"/>
          </reference>
        </references>
      </pivotArea>
    </format>
    <format dxfId="1632">
      <pivotArea dataOnly="0" labelOnly="1" outline="0" fieldPosition="0">
        <references count="4">
          <reference field="1" count="1" selected="0">
            <x v="90"/>
          </reference>
          <reference field="2" count="1" selected="0">
            <x v="24"/>
          </reference>
          <reference field="3" count="1">
            <x v="0"/>
          </reference>
          <reference field="44" count="1" selected="0">
            <x v="91"/>
          </reference>
        </references>
      </pivotArea>
    </format>
    <format dxfId="1631">
      <pivotArea dataOnly="0" labelOnly="1" outline="0" fieldPosition="0">
        <references count="4">
          <reference field="1" count="1" selected="0">
            <x v="45"/>
          </reference>
          <reference field="2" count="1" selected="0">
            <x v="24"/>
          </reference>
          <reference field="3" count="1">
            <x v="0"/>
          </reference>
          <reference field="44" count="1" selected="0">
            <x v="22"/>
          </reference>
        </references>
      </pivotArea>
    </format>
    <format dxfId="1630">
      <pivotArea dataOnly="0" labelOnly="1" outline="0" fieldPosition="0">
        <references count="4">
          <reference field="1" count="1" selected="0">
            <x v="94"/>
          </reference>
          <reference field="2" count="1" selected="0">
            <x v="55"/>
          </reference>
          <reference field="3" count="1">
            <x v="0"/>
          </reference>
          <reference field="44" count="1" selected="0">
            <x v="95"/>
          </reference>
        </references>
      </pivotArea>
    </format>
    <format dxfId="1629">
      <pivotArea dataOnly="0" labelOnly="1" outline="0" fieldPosition="0">
        <references count="4">
          <reference field="1" count="1" selected="0">
            <x v="6"/>
          </reference>
          <reference field="2" count="1" selected="0">
            <x v="10"/>
          </reference>
          <reference field="3" count="1">
            <x v="0"/>
          </reference>
          <reference field="44" count="1" selected="0">
            <x v="23"/>
          </reference>
        </references>
      </pivotArea>
    </format>
    <format dxfId="1628">
      <pivotArea dataOnly="0" labelOnly="1" outline="0" fieldPosition="0">
        <references count="4">
          <reference field="1" count="1" selected="0">
            <x v="98"/>
          </reference>
          <reference field="2" count="1" selected="0">
            <x v="57"/>
          </reference>
          <reference field="3" count="1">
            <x v="25"/>
          </reference>
          <reference field="44" count="1" selected="0">
            <x v="99"/>
          </reference>
        </references>
      </pivotArea>
    </format>
    <format dxfId="1627">
      <pivotArea dataOnly="0" labelOnly="1" outline="0" fieldPosition="0">
        <references count="4">
          <reference field="1" count="1" selected="0">
            <x v="11"/>
          </reference>
          <reference field="2" count="1" selected="0">
            <x v="24"/>
          </reference>
          <reference field="3" count="1">
            <x v="0"/>
          </reference>
          <reference field="44" count="1" selected="0">
            <x v="24"/>
          </reference>
        </references>
      </pivotArea>
    </format>
    <format dxfId="1626">
      <pivotArea dataOnly="0" labelOnly="1" outline="0" fieldPosition="0">
        <references count="4">
          <reference field="1" count="1" selected="0">
            <x v="101"/>
          </reference>
          <reference field="2" count="1" selected="0">
            <x v="58"/>
          </reference>
          <reference field="3" count="1">
            <x v="28"/>
          </reference>
          <reference field="44" count="1" selected="0">
            <x v="103"/>
          </reference>
        </references>
      </pivotArea>
    </format>
    <format dxfId="1625">
      <pivotArea dataOnly="0" labelOnly="1" outline="0" fieldPosition="0">
        <references count="4">
          <reference field="1" count="1" selected="0">
            <x v="43"/>
          </reference>
          <reference field="2" count="1" selected="0">
            <x v="8"/>
          </reference>
          <reference field="3" count="1">
            <x v="0"/>
          </reference>
          <reference field="44" count="1" selected="0">
            <x v="25"/>
          </reference>
        </references>
      </pivotArea>
    </format>
    <format dxfId="1624">
      <pivotArea dataOnly="0" labelOnly="1" outline="0" fieldPosition="0">
        <references count="4">
          <reference field="1" count="1" selected="0">
            <x v="105"/>
          </reference>
          <reference field="2" count="1" selected="0">
            <x v="24"/>
          </reference>
          <reference field="3" count="1">
            <x v="0"/>
          </reference>
          <reference field="44" count="1" selected="0">
            <x v="107"/>
          </reference>
        </references>
      </pivotArea>
    </format>
    <format dxfId="1623">
      <pivotArea dataOnly="0" labelOnly="1" outline="0" fieldPosition="0">
        <references count="4">
          <reference field="1" count="1" selected="0">
            <x v="32"/>
          </reference>
          <reference field="2" count="1" selected="0">
            <x v="12"/>
          </reference>
          <reference field="3" count="1">
            <x v="0"/>
          </reference>
          <reference field="44" count="1" selected="0">
            <x v="26"/>
          </reference>
        </references>
      </pivotArea>
    </format>
    <format dxfId="1622">
      <pivotArea dataOnly="0" labelOnly="1" outline="0" fieldPosition="0">
        <references count="4">
          <reference field="1" count="1" selected="0">
            <x v="109"/>
          </reference>
          <reference field="2" count="1" selected="0">
            <x v="24"/>
          </reference>
          <reference field="3" count="1">
            <x v="0"/>
          </reference>
          <reference field="44" count="1" selected="0">
            <x v="111"/>
          </reference>
        </references>
      </pivotArea>
    </format>
    <format dxfId="1621">
      <pivotArea dataOnly="0" labelOnly="1" outline="0" fieldPosition="0">
        <references count="4">
          <reference field="1" count="1" selected="0">
            <x v="37"/>
          </reference>
          <reference field="2" count="1" selected="0">
            <x v="24"/>
          </reference>
          <reference field="3" count="1">
            <x v="0"/>
          </reference>
          <reference field="44" count="1" selected="0">
            <x v="27"/>
          </reference>
        </references>
      </pivotArea>
    </format>
    <format dxfId="1620">
      <pivotArea dataOnly="0" labelOnly="1" outline="0" fieldPosition="0">
        <references count="4">
          <reference field="1" count="1" selected="0">
            <x v="113"/>
          </reference>
          <reference field="2" count="1" selected="0">
            <x v="63"/>
          </reference>
          <reference field="3" count="1">
            <x v="0"/>
          </reference>
          <reference field="44" count="1" selected="0">
            <x v="115"/>
          </reference>
        </references>
      </pivotArea>
    </format>
    <format dxfId="1619">
      <pivotArea dataOnly="0" labelOnly="1" outline="0" fieldPosition="0">
        <references count="4">
          <reference field="1" count="1" selected="0">
            <x v="38"/>
          </reference>
          <reference field="2" count="1" selected="0">
            <x v="13"/>
          </reference>
          <reference field="3" count="1">
            <x v="0"/>
          </reference>
          <reference field="44" count="1" selected="0">
            <x v="28"/>
          </reference>
        </references>
      </pivotArea>
    </format>
    <format dxfId="1618">
      <pivotArea dataOnly="0" labelOnly="1" outline="0" fieldPosition="0">
        <references count="4">
          <reference field="1" count="1" selected="0">
            <x v="117"/>
          </reference>
          <reference field="2" count="1" selected="0">
            <x v="65"/>
          </reference>
          <reference field="3" count="1">
            <x v="0"/>
          </reference>
          <reference field="44" count="1" selected="0">
            <x v="119"/>
          </reference>
        </references>
      </pivotArea>
    </format>
    <format dxfId="1617">
      <pivotArea dataOnly="0" labelOnly="1" outline="0" fieldPosition="0">
        <references count="4">
          <reference field="1" count="1" selected="0">
            <x v="10"/>
          </reference>
          <reference field="2" count="1" selected="0">
            <x v="24"/>
          </reference>
          <reference field="3" count="1">
            <x v="0"/>
          </reference>
          <reference field="44" count="1" selected="0">
            <x v="29"/>
          </reference>
        </references>
      </pivotArea>
    </format>
    <format dxfId="1616">
      <pivotArea dataOnly="0" labelOnly="1" outline="0" fieldPosition="0">
        <references count="4">
          <reference field="1" count="1" selected="0">
            <x v="121"/>
          </reference>
          <reference field="2" count="1" selected="0">
            <x v="24"/>
          </reference>
          <reference field="3" count="1">
            <x v="33"/>
          </reference>
          <reference field="44" count="1" selected="0">
            <x v="123"/>
          </reference>
        </references>
      </pivotArea>
    </format>
    <format dxfId="1615">
      <pivotArea dataOnly="0" labelOnly="1" outline="0" fieldPosition="0">
        <references count="4">
          <reference field="1" count="1" selected="0">
            <x v="46"/>
          </reference>
          <reference field="2" count="1" selected="0">
            <x v="24"/>
          </reference>
          <reference field="3" count="1">
            <x v="0"/>
          </reference>
          <reference field="44" count="1" selected="0">
            <x v="30"/>
          </reference>
        </references>
      </pivotArea>
    </format>
    <format dxfId="1614">
      <pivotArea dataOnly="0" labelOnly="1" outline="0" fieldPosition="0">
        <references count="4">
          <reference field="1" count="1" selected="0">
            <x v="125"/>
          </reference>
          <reference field="2" count="1" selected="0">
            <x v="67"/>
          </reference>
          <reference field="3" count="1">
            <x v="0"/>
          </reference>
          <reference field="44" count="1" selected="0">
            <x v="127"/>
          </reference>
        </references>
      </pivotArea>
    </format>
    <format dxfId="1613">
      <pivotArea dataOnly="0" labelOnly="1" outline="0" fieldPosition="0">
        <references count="4">
          <reference field="1" count="1" selected="0">
            <x v="16"/>
          </reference>
          <reference field="2" count="1" selected="0">
            <x v="9"/>
          </reference>
          <reference field="3" count="1">
            <x v="1"/>
          </reference>
          <reference field="44" count="1" selected="0">
            <x v="31"/>
          </reference>
        </references>
      </pivotArea>
    </format>
    <format dxfId="1612">
      <pivotArea dataOnly="0" labelOnly="1" outline="0" fieldPosition="0">
        <references count="4">
          <reference field="1" count="1" selected="0">
            <x v="129"/>
          </reference>
          <reference field="2" count="1" selected="0">
            <x v="24"/>
          </reference>
          <reference field="3" count="1">
            <x v="0"/>
          </reference>
          <reference field="44" count="1" selected="0">
            <x v="131"/>
          </reference>
        </references>
      </pivotArea>
    </format>
    <format dxfId="1611">
      <pivotArea dataOnly="0" labelOnly="1" outline="0" fieldPosition="0">
        <references count="4">
          <reference field="1" count="1" selected="0">
            <x v="33"/>
          </reference>
          <reference field="2" count="1" selected="0">
            <x v="15"/>
          </reference>
          <reference field="3" count="1">
            <x v="5"/>
          </reference>
          <reference field="44" count="1" selected="0">
            <x v="32"/>
          </reference>
        </references>
      </pivotArea>
    </format>
    <format dxfId="1610">
      <pivotArea dataOnly="0" labelOnly="1" outline="0" fieldPosition="0">
        <references count="4">
          <reference field="1" count="1" selected="0">
            <x v="133"/>
          </reference>
          <reference field="2" count="1" selected="0">
            <x v="24"/>
          </reference>
          <reference field="3" count="1">
            <x v="0"/>
          </reference>
          <reference field="44" count="1" selected="0">
            <x v="135"/>
          </reference>
        </references>
      </pivotArea>
    </format>
    <format dxfId="1609">
      <pivotArea dataOnly="0" labelOnly="1" outline="0" fieldPosition="0">
        <references count="4">
          <reference field="1" count="1" selected="0">
            <x v="35"/>
          </reference>
          <reference field="2" count="1" selected="0">
            <x v="18"/>
          </reference>
          <reference field="3" count="1">
            <x v="0"/>
          </reference>
          <reference field="44" count="1" selected="0">
            <x v="33"/>
          </reference>
        </references>
      </pivotArea>
    </format>
    <format dxfId="1608">
      <pivotArea dataOnly="0" labelOnly="1" outline="0" fieldPosition="0">
        <references count="4">
          <reference field="1" count="1" selected="0">
            <x v="137"/>
          </reference>
          <reference field="2" count="1" selected="0">
            <x v="70"/>
          </reference>
          <reference field="3" count="1">
            <x v="0"/>
          </reference>
          <reference field="44" count="1" selected="0">
            <x v="139"/>
          </reference>
        </references>
      </pivotArea>
    </format>
    <format dxfId="1607">
      <pivotArea dataOnly="0" labelOnly="1" outline="0" fieldPosition="0">
        <references count="4">
          <reference field="1" count="1" selected="0">
            <x v="20"/>
          </reference>
          <reference field="2" count="1" selected="0">
            <x v="25"/>
          </reference>
          <reference field="3" count="1">
            <x v="0"/>
          </reference>
          <reference field="44" count="1" selected="0">
            <x v="34"/>
          </reference>
        </references>
      </pivotArea>
    </format>
    <format dxfId="1606">
      <pivotArea dataOnly="0" labelOnly="1" outline="0" fieldPosition="0">
        <references count="4">
          <reference field="1" count="1" selected="0">
            <x v="141"/>
          </reference>
          <reference field="2" count="1" selected="0">
            <x v="71"/>
          </reference>
          <reference field="3" count="1">
            <x v="0"/>
          </reference>
          <reference field="44" count="1" selected="0">
            <x v="143"/>
          </reference>
        </references>
      </pivotArea>
    </format>
    <format dxfId="1605">
      <pivotArea dataOnly="0" labelOnly="1" outline="0" fieldPosition="0">
        <references count="4">
          <reference field="1" count="1" selected="0">
            <x v="27"/>
          </reference>
          <reference field="2" count="1" selected="0">
            <x v="24"/>
          </reference>
          <reference field="3" count="1">
            <x v="0"/>
          </reference>
          <reference field="44" count="1" selected="0">
            <x v="35"/>
          </reference>
        </references>
      </pivotArea>
    </format>
    <format dxfId="1604">
      <pivotArea dataOnly="0" labelOnly="1" outline="0" fieldPosition="0">
        <references count="4">
          <reference field="1" count="1" selected="0">
            <x v="145"/>
          </reference>
          <reference field="2" count="1" selected="0">
            <x v="74"/>
          </reference>
          <reference field="3" count="1">
            <x v="0"/>
          </reference>
          <reference field="44" count="1" selected="0">
            <x v="147"/>
          </reference>
        </references>
      </pivotArea>
    </format>
    <format dxfId="1603">
      <pivotArea dataOnly="0" labelOnly="1" outline="0" fieldPosition="0">
        <references count="4">
          <reference field="1" count="1" selected="0">
            <x v="36"/>
          </reference>
          <reference field="2" count="1" selected="0">
            <x v="16"/>
          </reference>
          <reference field="3" count="1">
            <x v="0"/>
          </reference>
          <reference field="44" count="1" selected="0">
            <x v="36"/>
          </reference>
        </references>
      </pivotArea>
    </format>
    <format dxfId="1602">
      <pivotArea dataOnly="0" labelOnly="1" outline="0" fieldPosition="0">
        <references count="4">
          <reference field="1" count="1" selected="0">
            <x v="149"/>
          </reference>
          <reference field="2" count="1" selected="0">
            <x v="24"/>
          </reference>
          <reference field="3" count="1">
            <x v="0"/>
          </reference>
          <reference field="44" count="1" selected="0">
            <x v="151"/>
          </reference>
        </references>
      </pivotArea>
    </format>
    <format dxfId="1601">
      <pivotArea dataOnly="0" labelOnly="1" outline="0" fieldPosition="0">
        <references count="4">
          <reference field="1" count="1" selected="0">
            <x v="30"/>
          </reference>
          <reference field="2" count="1" selected="0">
            <x v="3"/>
          </reference>
          <reference field="3" count="1">
            <x v="0"/>
          </reference>
          <reference field="44" count="1" selected="0">
            <x v="37"/>
          </reference>
        </references>
      </pivotArea>
    </format>
    <format dxfId="1600">
      <pivotArea dataOnly="0" labelOnly="1" outline="0" fieldPosition="0">
        <references count="4">
          <reference field="1" count="1" selected="0">
            <x v="19"/>
          </reference>
          <reference field="2" count="1" selected="0">
            <x v="17"/>
          </reference>
          <reference field="3" count="1">
            <x v="0"/>
          </reference>
          <reference field="44" count="1" selected="0">
            <x v="170"/>
          </reference>
        </references>
      </pivotArea>
    </format>
    <format dxfId="1599">
      <pivotArea dataOnly="0" labelOnly="1" outline="0" fieldPosition="0">
        <references count="4">
          <reference field="1" count="1" selected="0">
            <x v="39"/>
          </reference>
          <reference field="2" count="1" selected="0">
            <x v="22"/>
          </reference>
          <reference field="3" count="1">
            <x v="0"/>
          </reference>
          <reference field="44" count="1" selected="0">
            <x v="38"/>
          </reference>
        </references>
      </pivotArea>
    </format>
    <format dxfId="1598">
      <pivotArea dataOnly="0" labelOnly="1" outline="0" fieldPosition="0">
        <references count="4">
          <reference field="1" count="1" selected="0">
            <x v="156"/>
          </reference>
          <reference field="2" count="1" selected="0">
            <x v="24"/>
          </reference>
          <reference field="3" count="1">
            <x v="0"/>
          </reference>
          <reference field="44" count="1" selected="0">
            <x v="174"/>
          </reference>
        </references>
      </pivotArea>
    </format>
    <format dxfId="1597">
      <pivotArea dataOnly="0" labelOnly="1" outline="0" fieldPosition="0">
        <references count="4">
          <reference field="1" count="1" selected="0">
            <x v="14"/>
          </reference>
          <reference field="2" count="1" selected="0">
            <x v="21"/>
          </reference>
          <reference field="3" count="1">
            <x v="0"/>
          </reference>
          <reference field="44" count="1" selected="0">
            <x v="39"/>
          </reference>
        </references>
      </pivotArea>
    </format>
    <format dxfId="1596">
      <pivotArea dataOnly="0" labelOnly="1" outline="0" fieldPosition="0">
        <references count="4">
          <reference field="1" count="1" selected="0">
            <x v="162"/>
          </reference>
          <reference field="2" count="1" selected="0">
            <x v="24"/>
          </reference>
          <reference field="3" count="1">
            <x v="0"/>
          </reference>
          <reference field="44" count="1" selected="0">
            <x v="178"/>
          </reference>
        </references>
      </pivotArea>
    </format>
    <format dxfId="1595">
      <pivotArea dataOnly="0" labelOnly="1" outline="0" fieldPosition="0">
        <references count="4">
          <reference field="1" count="1" selected="0">
            <x v="1"/>
          </reference>
          <reference field="2" count="1" selected="0">
            <x v="11"/>
          </reference>
          <reference field="3" count="1">
            <x v="7"/>
          </reference>
          <reference field="44" count="1" selected="0">
            <x v="40"/>
          </reference>
        </references>
      </pivotArea>
    </format>
    <format dxfId="1594">
      <pivotArea dataOnly="0" labelOnly="1" outline="0" fieldPosition="0">
        <references count="4">
          <reference field="1" count="1" selected="0">
            <x v="167"/>
          </reference>
          <reference field="2" count="1" selected="0">
            <x v="24"/>
          </reference>
          <reference field="3" count="1">
            <x v="0"/>
          </reference>
          <reference field="44" count="1" selected="0">
            <x v="182"/>
          </reference>
        </references>
      </pivotArea>
    </format>
    <format dxfId="1593">
      <pivotArea dataOnly="0" labelOnly="1" outline="0" fieldPosition="0">
        <references count="4">
          <reference field="1" count="1" selected="0">
            <x v="23"/>
          </reference>
          <reference field="2" count="1" selected="0">
            <x v="24"/>
          </reference>
          <reference field="3" count="1">
            <x v="0"/>
          </reference>
          <reference field="44" count="1" selected="0">
            <x v="41"/>
          </reference>
        </references>
      </pivotArea>
    </format>
    <format dxfId="1592">
      <pivotArea dataOnly="0" labelOnly="1" outline="0" fieldPosition="0">
        <references count="4">
          <reference field="1" count="1" selected="0">
            <x v="47"/>
          </reference>
          <reference field="2" count="1" selected="0">
            <x v="24"/>
          </reference>
          <reference field="3" count="1">
            <x v="0"/>
          </reference>
          <reference field="44" count="1" selected="0">
            <x v="0"/>
          </reference>
        </references>
      </pivotArea>
    </format>
    <format dxfId="1591">
      <pivotArea dataOnly="0" labelOnly="1" outline="0" fieldPosition="0">
        <references count="4">
          <reference field="1" count="1" selected="0">
            <x v="22"/>
          </reference>
          <reference field="2" count="1" selected="0">
            <x v="19"/>
          </reference>
          <reference field="3" count="1">
            <x v="0"/>
          </reference>
          <reference field="44" count="1" selected="0">
            <x v="42"/>
          </reference>
        </references>
      </pivotArea>
    </format>
    <format dxfId="1590">
      <pivotArea dataOnly="0" labelOnly="1" outline="0" fieldPosition="0">
        <references count="4">
          <reference field="1" count="1" selected="0">
            <x v="87"/>
          </reference>
          <reference field="2" count="1" selected="0">
            <x v="50"/>
          </reference>
          <reference field="3" count="1">
            <x v="0"/>
          </reference>
          <reference field="44" count="1" selected="0">
            <x v="88"/>
          </reference>
        </references>
      </pivotArea>
    </format>
    <format dxfId="1589">
      <pivotArea dataOnly="0" labelOnly="1" outline="0" fieldPosition="0">
        <references count="4">
          <reference field="1" count="1" selected="0">
            <x v="0"/>
          </reference>
          <reference field="2" count="1" selected="0">
            <x v="24"/>
          </reference>
          <reference field="3" count="1">
            <x v="0"/>
          </reference>
          <reference field="44" count="1" selected="0">
            <x v="43"/>
          </reference>
        </references>
      </pivotArea>
    </format>
    <format dxfId="1588">
      <pivotArea dataOnly="0" labelOnly="1" outline="0" fieldPosition="0">
        <references count="4">
          <reference field="1" count="1" selected="0">
            <x v="89"/>
          </reference>
          <reference field="2" count="1" selected="0">
            <x v="52"/>
          </reference>
          <reference field="3" count="1">
            <x v="22"/>
          </reference>
          <reference field="44" count="1" selected="0">
            <x v="90"/>
          </reference>
        </references>
      </pivotArea>
    </format>
    <format dxfId="1587">
      <pivotArea dataOnly="0" labelOnly="1" outline="0" fieldPosition="0">
        <references count="4">
          <reference field="1" count="1" selected="0">
            <x v="42"/>
          </reference>
          <reference field="2" count="1" selected="0">
            <x v="0"/>
          </reference>
          <reference field="3" count="1">
            <x v="0"/>
          </reference>
          <reference field="44" count="1" selected="0">
            <x v="44"/>
          </reference>
        </references>
      </pivotArea>
    </format>
    <format dxfId="1586">
      <pivotArea dataOnly="0" labelOnly="1" outline="0" fieldPosition="0">
        <references count="4">
          <reference field="1" count="1" selected="0">
            <x v="91"/>
          </reference>
          <reference field="2" count="1" selected="0">
            <x v="53"/>
          </reference>
          <reference field="3" count="1">
            <x v="0"/>
          </reference>
          <reference field="44" count="1" selected="0">
            <x v="92"/>
          </reference>
        </references>
      </pivotArea>
    </format>
    <format dxfId="1585">
      <pivotArea dataOnly="0" labelOnly="1" outline="0" fieldPosition="0">
        <references count="4">
          <reference field="1" count="1" selected="0">
            <x v="44"/>
          </reference>
          <reference field="2" count="1" selected="0">
            <x v="24"/>
          </reference>
          <reference field="3" count="1">
            <x v="0"/>
          </reference>
          <reference field="44" count="1" selected="0">
            <x v="45"/>
          </reference>
        </references>
      </pivotArea>
    </format>
    <format dxfId="1584">
      <pivotArea dataOnly="0" labelOnly="1" outline="0" fieldPosition="0">
        <references count="4">
          <reference field="1" count="1" selected="0">
            <x v="93"/>
          </reference>
          <reference field="2" count="1" selected="0">
            <x v="54"/>
          </reference>
          <reference field="3" count="1">
            <x v="23"/>
          </reference>
          <reference field="44" count="1" selected="0">
            <x v="94"/>
          </reference>
        </references>
      </pivotArea>
    </format>
    <format dxfId="1583">
      <pivotArea dataOnly="0" labelOnly="1" outline="0" fieldPosition="0">
        <references count="4">
          <reference field="1" count="1" selected="0">
            <x v="8"/>
          </reference>
          <reference field="2" count="1" selected="0">
            <x v="14"/>
          </reference>
          <reference field="3" count="1">
            <x v="0"/>
          </reference>
          <reference field="44" count="1" selected="0">
            <x v="46"/>
          </reference>
        </references>
      </pivotArea>
    </format>
    <format dxfId="1582">
      <pivotArea dataOnly="0" labelOnly="1" outline="0" fieldPosition="0">
        <references count="4">
          <reference field="1" count="1" selected="0">
            <x v="95"/>
          </reference>
          <reference field="2" count="1" selected="0">
            <x v="56"/>
          </reference>
          <reference field="3" count="1">
            <x v="0"/>
          </reference>
          <reference field="44" count="1" selected="0">
            <x v="96"/>
          </reference>
        </references>
      </pivotArea>
    </format>
    <format dxfId="1581">
      <pivotArea dataOnly="0" labelOnly="1" outline="0" fieldPosition="0">
        <references count="4">
          <reference field="1" count="1" selected="0">
            <x v="24"/>
          </reference>
          <reference field="2" count="1" selected="0">
            <x v="24"/>
          </reference>
          <reference field="3" count="1">
            <x v="0"/>
          </reference>
          <reference field="44" count="1" selected="0">
            <x v="47"/>
          </reference>
        </references>
      </pivotArea>
    </format>
    <format dxfId="1580">
      <pivotArea dataOnly="0" labelOnly="1" outline="0" fieldPosition="0">
        <references count="4">
          <reference field="1" count="1" selected="0">
            <x v="97"/>
          </reference>
          <reference field="2" count="1" selected="0">
            <x v="24"/>
          </reference>
          <reference field="3" count="1">
            <x v="0"/>
          </reference>
          <reference field="44" count="1" selected="0">
            <x v="98"/>
          </reference>
        </references>
      </pivotArea>
    </format>
    <format dxfId="1579">
      <pivotArea dataOnly="0" labelOnly="1" outline="0" fieldPosition="0">
        <references count="4">
          <reference field="1" count="1" selected="0">
            <x v="49"/>
          </reference>
          <reference field="2" count="1" selected="0">
            <x v="27"/>
          </reference>
          <reference field="3" count="1">
            <x v="0"/>
          </reference>
          <reference field="44" count="1" selected="0">
            <x v="49"/>
          </reference>
        </references>
      </pivotArea>
    </format>
    <format dxfId="1578">
      <pivotArea dataOnly="0" labelOnly="1" outline="0" fieldPosition="0">
        <references count="4">
          <reference field="1" count="1" selected="0">
            <x v="99"/>
          </reference>
          <reference field="2" count="1" selected="0">
            <x v="24"/>
          </reference>
          <reference field="3" count="1">
            <x v="0"/>
          </reference>
          <reference field="44" count="1" selected="0">
            <x v="100"/>
          </reference>
        </references>
      </pivotArea>
    </format>
    <format dxfId="1577">
      <pivotArea dataOnly="0" labelOnly="1" outline="0" fieldPosition="0">
        <references count="4">
          <reference field="1" count="1" selected="0">
            <x v="50"/>
          </reference>
          <reference field="2" count="1" selected="0">
            <x v="24"/>
          </reference>
          <reference field="3" count="1">
            <x v="0"/>
          </reference>
          <reference field="44" count="1" selected="0">
            <x v="50"/>
          </reference>
        </references>
      </pivotArea>
    </format>
    <format dxfId="1576">
      <pivotArea dataOnly="0" labelOnly="1" outline="0" fieldPosition="0">
        <references count="4">
          <reference field="1" count="1" selected="0">
            <x v="159"/>
          </reference>
          <reference field="2" count="1" selected="0">
            <x v="24"/>
          </reference>
          <reference field="3" count="1">
            <x v="27"/>
          </reference>
          <reference field="44" count="1" selected="0">
            <x v="102"/>
          </reference>
        </references>
      </pivotArea>
    </format>
    <format dxfId="1575">
      <pivotArea dataOnly="0" labelOnly="1" outline="0" fieldPosition="0">
        <references count="4">
          <reference field="1" count="1" selected="0">
            <x v="51"/>
          </reference>
          <reference field="2" count="1" selected="0">
            <x v="24"/>
          </reference>
          <reference field="3" count="1">
            <x v="0"/>
          </reference>
          <reference field="44" count="1" selected="0">
            <x v="51"/>
          </reference>
        </references>
      </pivotArea>
    </format>
    <format dxfId="1574">
      <pivotArea dataOnly="0" labelOnly="1" outline="0" fieldPosition="0">
        <references count="4">
          <reference field="1" count="1" selected="0">
            <x v="102"/>
          </reference>
          <reference field="2" count="1" selected="0">
            <x v="59"/>
          </reference>
          <reference field="3" count="1">
            <x v="0"/>
          </reference>
          <reference field="44" count="1" selected="0">
            <x v="104"/>
          </reference>
        </references>
      </pivotArea>
    </format>
    <format dxfId="1573">
      <pivotArea dataOnly="0" labelOnly="1" outline="0" fieldPosition="0">
        <references count="4">
          <reference field="1" count="1" selected="0">
            <x v="52"/>
          </reference>
          <reference field="2" count="1" selected="0">
            <x v="24"/>
          </reference>
          <reference field="3" count="1">
            <x v="0"/>
          </reference>
          <reference field="44" count="1" selected="0">
            <x v="52"/>
          </reference>
        </references>
      </pivotArea>
    </format>
    <format dxfId="1572">
      <pivotArea dataOnly="0" labelOnly="1" outline="0" fieldPosition="0">
        <references count="4">
          <reference field="1" count="1" selected="0">
            <x v="104"/>
          </reference>
          <reference field="2" count="1" selected="0">
            <x v="60"/>
          </reference>
          <reference field="3" count="1">
            <x v="29"/>
          </reference>
          <reference field="44" count="1" selected="0">
            <x v="106"/>
          </reference>
        </references>
      </pivotArea>
    </format>
    <format dxfId="1571">
      <pivotArea dataOnly="0" labelOnly="1" outline="0" fieldPosition="0">
        <references count="4">
          <reference field="1" count="1" selected="0">
            <x v="53"/>
          </reference>
          <reference field="2" count="1" selected="0">
            <x v="28"/>
          </reference>
          <reference field="3" count="1">
            <x v="11"/>
          </reference>
          <reference field="44" count="1" selected="0">
            <x v="53"/>
          </reference>
        </references>
      </pivotArea>
    </format>
    <format dxfId="1570">
      <pivotArea dataOnly="0" labelOnly="1" outline="0" fieldPosition="0">
        <references count="4">
          <reference field="1" count="1" selected="0">
            <x v="106"/>
          </reference>
          <reference field="2" count="1" selected="0">
            <x v="24"/>
          </reference>
          <reference field="3" count="1">
            <x v="0"/>
          </reference>
          <reference field="44" count="1" selected="0">
            <x v="108"/>
          </reference>
        </references>
      </pivotArea>
    </format>
    <format dxfId="1569">
      <pivotArea dataOnly="0" labelOnly="1" outline="0" fieldPosition="0">
        <references count="4">
          <reference field="1" count="1" selected="0">
            <x v="54"/>
          </reference>
          <reference field="2" count="1" selected="0">
            <x v="29"/>
          </reference>
          <reference field="3" count="1">
            <x v="0"/>
          </reference>
          <reference field="44" count="1" selected="0">
            <x v="54"/>
          </reference>
        </references>
      </pivotArea>
    </format>
    <format dxfId="1568">
      <pivotArea dataOnly="0" labelOnly="1" outline="0" fieldPosition="0">
        <references count="4">
          <reference field="1" count="1" selected="0">
            <x v="108"/>
          </reference>
          <reference field="2" count="1" selected="0">
            <x v="24"/>
          </reference>
          <reference field="3" count="1">
            <x v="0"/>
          </reference>
          <reference field="44" count="1" selected="0">
            <x v="110"/>
          </reference>
        </references>
      </pivotArea>
    </format>
    <format dxfId="1567">
      <pivotArea dataOnly="0" labelOnly="1" outline="0" fieldPosition="0">
        <references count="4">
          <reference field="1" count="1" selected="0">
            <x v="55"/>
          </reference>
          <reference field="2" count="1" selected="0">
            <x v="30"/>
          </reference>
          <reference field="3" count="1">
            <x v="12"/>
          </reference>
          <reference field="44" count="1" selected="0">
            <x v="55"/>
          </reference>
        </references>
      </pivotArea>
    </format>
    <format dxfId="1566">
      <pivotArea dataOnly="0" labelOnly="1" outline="0" fieldPosition="0">
        <references count="4">
          <reference field="1" count="1" selected="0">
            <x v="110"/>
          </reference>
          <reference field="2" count="1" selected="0">
            <x v="24"/>
          </reference>
          <reference field="3" count="1">
            <x v="31"/>
          </reference>
          <reference field="44" count="1" selected="0">
            <x v="112"/>
          </reference>
        </references>
      </pivotArea>
    </format>
    <format dxfId="1565">
      <pivotArea dataOnly="0" labelOnly="1" outline="0" fieldPosition="0">
        <references count="4">
          <reference field="1" count="1" selected="0">
            <x v="56"/>
          </reference>
          <reference field="2" count="1" selected="0">
            <x v="31"/>
          </reference>
          <reference field="3" count="1">
            <x v="13"/>
          </reference>
          <reference field="44" count="1" selected="0">
            <x v="56"/>
          </reference>
        </references>
      </pivotArea>
    </format>
    <format dxfId="1564">
      <pivotArea dataOnly="0" labelOnly="1" outline="0" fieldPosition="0">
        <references count="4">
          <reference field="1" count="1" selected="0">
            <x v="112"/>
          </reference>
          <reference field="2" count="1" selected="0">
            <x v="62"/>
          </reference>
          <reference field="3" count="1">
            <x v="0"/>
          </reference>
          <reference field="44" count="1" selected="0">
            <x v="114"/>
          </reference>
        </references>
      </pivotArea>
    </format>
    <format dxfId="1563">
      <pivotArea dataOnly="0" labelOnly="1" outline="0" fieldPosition="0">
        <references count="4">
          <reference field="1" count="1" selected="0">
            <x v="57"/>
          </reference>
          <reference field="2" count="1" selected="0">
            <x v="32"/>
          </reference>
          <reference field="3" count="1">
            <x v="0"/>
          </reference>
          <reference field="44" count="1" selected="0">
            <x v="57"/>
          </reference>
        </references>
      </pivotArea>
    </format>
    <format dxfId="1562">
      <pivotArea dataOnly="0" labelOnly="1" outline="0" fieldPosition="0">
        <references count="4">
          <reference field="1" count="1" selected="0">
            <x v="114"/>
          </reference>
          <reference field="2" count="1" selected="0">
            <x v="24"/>
          </reference>
          <reference field="3" count="1">
            <x v="0"/>
          </reference>
          <reference field="44" count="1" selected="0">
            <x v="116"/>
          </reference>
        </references>
      </pivotArea>
    </format>
    <format dxfId="1561">
      <pivotArea dataOnly="0" labelOnly="1" outline="0" fieldPosition="0">
        <references count="4">
          <reference field="1" count="1" selected="0">
            <x v="58"/>
          </reference>
          <reference field="2" count="1" selected="0">
            <x v="33"/>
          </reference>
          <reference field="3" count="1">
            <x v="14"/>
          </reference>
          <reference field="44" count="1" selected="0">
            <x v="58"/>
          </reference>
        </references>
      </pivotArea>
    </format>
    <format dxfId="1560">
      <pivotArea dataOnly="0" labelOnly="1" outline="0" fieldPosition="0">
        <references count="4">
          <reference field="1" count="1" selected="0">
            <x v="116"/>
          </reference>
          <reference field="2" count="1" selected="0">
            <x v="24"/>
          </reference>
          <reference field="3" count="1">
            <x v="32"/>
          </reference>
          <reference field="44" count="1" selected="0">
            <x v="118"/>
          </reference>
        </references>
      </pivotArea>
    </format>
    <format dxfId="1559">
      <pivotArea dataOnly="0" labelOnly="1" outline="0" fieldPosition="0">
        <references count="4">
          <reference field="1" count="1" selected="0">
            <x v="59"/>
          </reference>
          <reference field="2" count="1" selected="0">
            <x v="24"/>
          </reference>
          <reference field="3" count="1">
            <x v="0"/>
          </reference>
          <reference field="44" count="1" selected="0">
            <x v="59"/>
          </reference>
        </references>
      </pivotArea>
    </format>
    <format dxfId="1558">
      <pivotArea dataOnly="0" labelOnly="1" outline="0" fieldPosition="0">
        <references count="4">
          <reference field="1" count="1" selected="0">
            <x v="118"/>
          </reference>
          <reference field="2" count="1" selected="0">
            <x v="24"/>
          </reference>
          <reference field="3" count="1">
            <x v="0"/>
          </reference>
          <reference field="44" count="1" selected="0">
            <x v="120"/>
          </reference>
        </references>
      </pivotArea>
    </format>
    <format dxfId="1557">
      <pivotArea dataOnly="0" labelOnly="1" outline="0" fieldPosition="0">
        <references count="4">
          <reference field="1" count="1" selected="0">
            <x v="60"/>
          </reference>
          <reference field="2" count="1" selected="0">
            <x v="34"/>
          </reference>
          <reference field="3" count="1">
            <x v="15"/>
          </reference>
          <reference field="44" count="1" selected="0">
            <x v="60"/>
          </reference>
        </references>
      </pivotArea>
    </format>
    <format dxfId="1556">
      <pivotArea dataOnly="0" labelOnly="1" outline="0" fieldPosition="0">
        <references count="4">
          <reference field="1" count="1" selected="0">
            <x v="120"/>
          </reference>
          <reference field="2" count="1" selected="0">
            <x v="66"/>
          </reference>
          <reference field="3" count="1">
            <x v="0"/>
          </reference>
          <reference field="44" count="1" selected="0">
            <x v="122"/>
          </reference>
        </references>
      </pivotArea>
    </format>
    <format dxfId="1555">
      <pivotArea dataOnly="0" labelOnly="1" outline="0" fieldPosition="0">
        <references count="4">
          <reference field="1" count="1" selected="0">
            <x v="61"/>
          </reference>
          <reference field="2" count="1" selected="0">
            <x v="24"/>
          </reference>
          <reference field="3" count="1">
            <x v="16"/>
          </reference>
          <reference field="44" count="1" selected="0">
            <x v="61"/>
          </reference>
        </references>
      </pivotArea>
    </format>
    <format dxfId="1554">
      <pivotArea dataOnly="0" labelOnly="1" outline="0" fieldPosition="0">
        <references count="4">
          <reference field="1" count="1" selected="0">
            <x v="122"/>
          </reference>
          <reference field="2" count="1" selected="0">
            <x v="24"/>
          </reference>
          <reference field="3" count="1">
            <x v="0"/>
          </reference>
          <reference field="44" count="1" selected="0">
            <x v="124"/>
          </reference>
        </references>
      </pivotArea>
    </format>
    <format dxfId="1553">
      <pivotArea dataOnly="0" labelOnly="1" outline="0" fieldPosition="0">
        <references count="4">
          <reference field="1" count="1" selected="0">
            <x v="62"/>
          </reference>
          <reference field="2" count="1" selected="0">
            <x v="35"/>
          </reference>
          <reference field="3" count="1">
            <x v="0"/>
          </reference>
          <reference field="44" count="1" selected="0">
            <x v="62"/>
          </reference>
        </references>
      </pivotArea>
    </format>
    <format dxfId="1552">
      <pivotArea dataOnly="0" labelOnly="1" outline="0" fieldPosition="0">
        <references count="4">
          <reference field="1" count="1" selected="0">
            <x v="124"/>
          </reference>
          <reference field="2" count="1" selected="0">
            <x v="24"/>
          </reference>
          <reference field="3" count="1">
            <x v="0"/>
          </reference>
          <reference field="44" count="1" selected="0">
            <x v="126"/>
          </reference>
        </references>
      </pivotArea>
    </format>
    <format dxfId="1551">
      <pivotArea dataOnly="0" labelOnly="1" outline="0" fieldPosition="0">
        <references count="4">
          <reference field="1" count="1" selected="0">
            <x v="63"/>
          </reference>
          <reference field="2" count="1" selected="0">
            <x v="24"/>
          </reference>
          <reference field="3" count="1">
            <x v="0"/>
          </reference>
          <reference field="44" count="1" selected="0">
            <x v="63"/>
          </reference>
        </references>
      </pivotArea>
    </format>
    <format dxfId="1550">
      <pivotArea dataOnly="0" labelOnly="1" outline="0" fieldPosition="0">
        <references count="4">
          <reference field="1" count="1" selected="0">
            <x v="126"/>
          </reference>
          <reference field="2" count="1" selected="0">
            <x v="68"/>
          </reference>
          <reference field="3" count="1">
            <x v="0"/>
          </reference>
          <reference field="44" count="1" selected="0">
            <x v="128"/>
          </reference>
        </references>
      </pivotArea>
    </format>
    <format dxfId="1549">
      <pivotArea dataOnly="0" labelOnly="1" outline="0" fieldPosition="0">
        <references count="4">
          <reference field="1" count="1" selected="0">
            <x v="64"/>
          </reference>
          <reference field="2" count="1" selected="0">
            <x v="24"/>
          </reference>
          <reference field="3" count="1">
            <x v="0"/>
          </reference>
          <reference field="44" count="1" selected="0">
            <x v="64"/>
          </reference>
        </references>
      </pivotArea>
    </format>
    <format dxfId="1548">
      <pivotArea dataOnly="0" labelOnly="1" outline="0" fieldPosition="0">
        <references count="4">
          <reference field="1" count="1" selected="0">
            <x v="128"/>
          </reference>
          <reference field="2" count="1" selected="0">
            <x v="24"/>
          </reference>
          <reference field="3" count="1">
            <x v="0"/>
          </reference>
          <reference field="44" count="1" selected="0">
            <x v="130"/>
          </reference>
        </references>
      </pivotArea>
    </format>
    <format dxfId="1547">
      <pivotArea dataOnly="0" labelOnly="1" outline="0" fieldPosition="0">
        <references count="4">
          <reference field="1" count="1" selected="0">
            <x v="65"/>
          </reference>
          <reference field="2" count="1" selected="0">
            <x v="24"/>
          </reference>
          <reference field="3" count="1">
            <x v="0"/>
          </reference>
          <reference field="44" count="1" selected="0">
            <x v="65"/>
          </reference>
        </references>
      </pivotArea>
    </format>
    <format dxfId="1546">
      <pivotArea dataOnly="0" labelOnly="1" outline="0" fieldPosition="0">
        <references count="4">
          <reference field="1" count="1" selected="0">
            <x v="130"/>
          </reference>
          <reference field="2" count="1" selected="0">
            <x v="24"/>
          </reference>
          <reference field="3" count="1">
            <x v="34"/>
          </reference>
          <reference field="44" count="1" selected="0">
            <x v="132"/>
          </reference>
        </references>
      </pivotArea>
    </format>
    <format dxfId="1545">
      <pivotArea dataOnly="0" labelOnly="1" outline="0" fieldPosition="0">
        <references count="4">
          <reference field="1" count="1" selected="0">
            <x v="66"/>
          </reference>
          <reference field="2" count="1" selected="0">
            <x v="24"/>
          </reference>
          <reference field="3" count="1">
            <x v="0"/>
          </reference>
          <reference field="44" count="1" selected="0">
            <x v="66"/>
          </reference>
        </references>
      </pivotArea>
    </format>
    <format dxfId="1544">
      <pivotArea dataOnly="0" labelOnly="1" outline="0" fieldPosition="0">
        <references count="4">
          <reference field="1" count="1" selected="0">
            <x v="132"/>
          </reference>
          <reference field="2" count="1" selected="0">
            <x v="24"/>
          </reference>
          <reference field="3" count="1">
            <x v="0"/>
          </reference>
          <reference field="44" count="1" selected="0">
            <x v="134"/>
          </reference>
        </references>
      </pivotArea>
    </format>
    <format dxfId="1543">
      <pivotArea dataOnly="0" labelOnly="1" outline="0" fieldPosition="0">
        <references count="4">
          <reference field="1" count="1" selected="0">
            <x v="67"/>
          </reference>
          <reference field="2" count="1" selected="0">
            <x v="36"/>
          </reference>
          <reference field="3" count="1">
            <x v="0"/>
          </reference>
          <reference field="44" count="1" selected="0">
            <x v="67"/>
          </reference>
        </references>
      </pivotArea>
    </format>
    <format dxfId="1542">
      <pivotArea dataOnly="0" labelOnly="1" outline="0" fieldPosition="0">
        <references count="4">
          <reference field="1" count="1" selected="0">
            <x v="134"/>
          </reference>
          <reference field="2" count="1" selected="0">
            <x v="24"/>
          </reference>
          <reference field="3" count="1">
            <x v="0"/>
          </reference>
          <reference field="44" count="1" selected="0">
            <x v="136"/>
          </reference>
        </references>
      </pivotArea>
    </format>
    <format dxfId="1541">
      <pivotArea dataOnly="0" labelOnly="1" outline="0" fieldPosition="0">
        <references count="4">
          <reference field="1" count="1" selected="0">
            <x v="68"/>
          </reference>
          <reference field="2" count="1" selected="0">
            <x v="37"/>
          </reference>
          <reference field="3" count="1">
            <x v="0"/>
          </reference>
          <reference field="44" count="1" selected="0">
            <x v="68"/>
          </reference>
        </references>
      </pivotArea>
    </format>
    <format dxfId="1540">
      <pivotArea dataOnly="0" labelOnly="1" outline="0" fieldPosition="0">
        <references count="4">
          <reference field="1" count="1" selected="0">
            <x v="136"/>
          </reference>
          <reference field="2" count="1" selected="0">
            <x v="24"/>
          </reference>
          <reference field="3" count="1">
            <x v="0"/>
          </reference>
          <reference field="44" count="1" selected="0">
            <x v="138"/>
          </reference>
        </references>
      </pivotArea>
    </format>
    <format dxfId="1539">
      <pivotArea dataOnly="0" labelOnly="1" outline="0" fieldPosition="0">
        <references count="4">
          <reference field="1" count="1" selected="0">
            <x v="69"/>
          </reference>
          <reference field="2" count="1" selected="0">
            <x v="38"/>
          </reference>
          <reference field="3" count="1">
            <x v="0"/>
          </reference>
          <reference field="44" count="1" selected="0">
            <x v="69"/>
          </reference>
        </references>
      </pivotArea>
    </format>
    <format dxfId="1538">
      <pivotArea dataOnly="0" labelOnly="1" outline="0" fieldPosition="0">
        <references count="4">
          <reference field="1" count="1" selected="0">
            <x v="138"/>
          </reference>
          <reference field="2" count="1" selected="0">
            <x v="24"/>
          </reference>
          <reference field="3" count="1">
            <x v="0"/>
          </reference>
          <reference field="44" count="1" selected="0">
            <x v="140"/>
          </reference>
        </references>
      </pivotArea>
    </format>
    <format dxfId="1537">
      <pivotArea dataOnly="0" labelOnly="1" outline="0" fieldPosition="0">
        <references count="4">
          <reference field="1" count="1" selected="0">
            <x v="70"/>
          </reference>
          <reference field="2" count="1" selected="0">
            <x v="39"/>
          </reference>
          <reference field="3" count="1">
            <x v="0"/>
          </reference>
          <reference field="44" count="1" selected="0">
            <x v="70"/>
          </reference>
        </references>
      </pivotArea>
    </format>
    <format dxfId="1536">
      <pivotArea dataOnly="0" labelOnly="1" outline="0" fieldPosition="0">
        <references count="4">
          <reference field="1" count="1" selected="0">
            <x v="140"/>
          </reference>
          <reference field="2" count="1" selected="0">
            <x v="24"/>
          </reference>
          <reference field="3" count="1">
            <x v="35"/>
          </reference>
          <reference field="44" count="1" selected="0">
            <x v="142"/>
          </reference>
        </references>
      </pivotArea>
    </format>
    <format dxfId="1535">
      <pivotArea dataOnly="0" labelOnly="1" outline="0" fieldPosition="0">
        <references count="4">
          <reference field="1" count="1" selected="0">
            <x v="158"/>
          </reference>
          <reference field="2" count="1" selected="0">
            <x v="40"/>
          </reference>
          <reference field="3" count="1">
            <x v="0"/>
          </reference>
          <reference field="44" count="1" selected="0">
            <x v="71"/>
          </reference>
        </references>
      </pivotArea>
    </format>
    <format dxfId="1534">
      <pivotArea dataOnly="0" labelOnly="1" outline="0" fieldPosition="0">
        <references count="4">
          <reference field="1" count="1" selected="0">
            <x v="142"/>
          </reference>
          <reference field="2" count="1" selected="0">
            <x v="75"/>
          </reference>
          <reference field="3" count="1">
            <x v="0"/>
          </reference>
          <reference field="44" count="1" selected="0">
            <x v="144"/>
          </reference>
        </references>
      </pivotArea>
    </format>
    <format dxfId="1533">
      <pivotArea dataOnly="0" labelOnly="1" outline="0" fieldPosition="0">
        <references count="4">
          <reference field="1" count="1" selected="0">
            <x v="71"/>
          </reference>
          <reference field="2" count="1" selected="0">
            <x v="41"/>
          </reference>
          <reference field="3" count="1">
            <x v="17"/>
          </reference>
          <reference field="44" count="1" selected="0">
            <x v="72"/>
          </reference>
        </references>
      </pivotArea>
    </format>
    <format dxfId="1532">
      <pivotArea dataOnly="0" labelOnly="1" outline="0" fieldPosition="0">
        <references count="4">
          <reference field="1" count="1" selected="0">
            <x v="144"/>
          </reference>
          <reference field="2" count="1" selected="0">
            <x v="73"/>
          </reference>
          <reference field="3" count="1">
            <x v="0"/>
          </reference>
          <reference field="44" count="1" selected="0">
            <x v="146"/>
          </reference>
        </references>
      </pivotArea>
    </format>
    <format dxfId="1531">
      <pivotArea dataOnly="0" labelOnly="1" outline="0" fieldPosition="0">
        <references count="4">
          <reference field="1" count="1" selected="0">
            <x v="72"/>
          </reference>
          <reference field="2" count="1" selected="0">
            <x v="42"/>
          </reference>
          <reference field="3" count="1">
            <x v="0"/>
          </reference>
          <reference field="44" count="1" selected="0">
            <x v="73"/>
          </reference>
        </references>
      </pivotArea>
    </format>
    <format dxfId="1530">
      <pivotArea dataOnly="0" labelOnly="1" outline="0" fieldPosition="0">
        <references count="4">
          <reference field="1" count="1" selected="0">
            <x v="146"/>
          </reference>
          <reference field="2" count="1" selected="0">
            <x v="24"/>
          </reference>
          <reference field="3" count="1">
            <x v="0"/>
          </reference>
          <reference field="44" count="1" selected="0">
            <x v="148"/>
          </reference>
        </references>
      </pivotArea>
    </format>
    <format dxfId="1529">
      <pivotArea dataOnly="0" labelOnly="1" outline="0" fieldPosition="0">
        <references count="4">
          <reference field="1" count="1" selected="0">
            <x v="73"/>
          </reference>
          <reference field="2" count="1" selected="0">
            <x v="43"/>
          </reference>
          <reference field="3" count="1">
            <x v="0"/>
          </reference>
          <reference field="44" count="1" selected="0">
            <x v="74"/>
          </reference>
        </references>
      </pivotArea>
    </format>
    <format dxfId="1528">
      <pivotArea dataOnly="0" labelOnly="1" outline="0" fieldPosition="0">
        <references count="4">
          <reference field="1" count="1" selected="0">
            <x v="148"/>
          </reference>
          <reference field="2" count="1" selected="0">
            <x v="24"/>
          </reference>
          <reference field="3" count="1">
            <x v="36"/>
          </reference>
          <reference field="44" count="1" selected="0">
            <x v="150"/>
          </reference>
        </references>
      </pivotArea>
    </format>
    <format dxfId="1527">
      <pivotArea dataOnly="0" labelOnly="1" outline="0" fieldPosition="0">
        <references count="4">
          <reference field="1" count="1" selected="0">
            <x v="74"/>
          </reference>
          <reference field="2" count="1" selected="0">
            <x v="44"/>
          </reference>
          <reference field="3" count="1">
            <x v="18"/>
          </reference>
          <reference field="44" count="1" selected="0">
            <x v="75"/>
          </reference>
        </references>
      </pivotArea>
    </format>
    <format dxfId="1526">
      <pivotArea dataOnly="0" labelOnly="1" outline="0" fieldPosition="0">
        <references count="4">
          <reference field="1" count="1" selected="0">
            <x v="150"/>
          </reference>
          <reference field="2" count="1" selected="0">
            <x v="24"/>
          </reference>
          <reference field="3" count="1">
            <x v="0"/>
          </reference>
          <reference field="44" count="1" selected="0">
            <x v="152"/>
          </reference>
        </references>
      </pivotArea>
    </format>
    <format dxfId="1525">
      <pivotArea dataOnly="0" labelOnly="1" outline="0" fieldPosition="0">
        <references count="4">
          <reference field="1" count="1" selected="0">
            <x v="75"/>
          </reference>
          <reference field="2" count="1" selected="0">
            <x v="45"/>
          </reference>
          <reference field="3" count="1">
            <x v="0"/>
          </reference>
          <reference field="44" count="1" selected="0">
            <x v="76"/>
          </reference>
        </references>
      </pivotArea>
    </format>
    <format dxfId="1524">
      <pivotArea dataOnly="0" labelOnly="1" outline="0" fieldPosition="0">
        <references count="4">
          <reference field="1" count="1" selected="0">
            <x v="152"/>
          </reference>
          <reference field="2" count="1" selected="0">
            <x v="24"/>
          </reference>
          <reference field="3" count="1">
            <x v="0"/>
          </reference>
          <reference field="44" count="1" selected="0">
            <x v="154"/>
          </reference>
        </references>
      </pivotArea>
    </format>
    <format dxfId="1523">
      <pivotArea dataOnly="0" labelOnly="1" outline="0" fieldPosition="0">
        <references count="4">
          <reference field="1" count="1" selected="0">
            <x v="76"/>
          </reference>
          <reference field="2" count="1" selected="0">
            <x v="46"/>
          </reference>
          <reference field="3" count="1">
            <x v="0"/>
          </reference>
          <reference field="44" count="1" selected="0">
            <x v="77"/>
          </reference>
        </references>
      </pivotArea>
    </format>
    <format dxfId="1522">
      <pivotArea dataOnly="0" labelOnly="1" outline="0" fieldPosition="0">
        <references count="4">
          <reference field="1" count="1" selected="0">
            <x v="153"/>
          </reference>
          <reference field="2" count="1" selected="0">
            <x v="77"/>
          </reference>
          <reference field="3" count="1">
            <x v="0"/>
          </reference>
          <reference field="44" count="1" selected="0">
            <x v="171"/>
          </reference>
        </references>
      </pivotArea>
    </format>
    <format dxfId="1521">
      <pivotArea dataOnly="0" labelOnly="1" outline="0" fieldPosition="0">
        <references count="4">
          <reference field="1" count="1" selected="0">
            <x v="77"/>
          </reference>
          <reference field="2" count="1" selected="0">
            <x v="24"/>
          </reference>
          <reference field="3" count="1">
            <x v="0"/>
          </reference>
          <reference field="44" count="1" selected="0">
            <x v="78"/>
          </reference>
        </references>
      </pivotArea>
    </format>
    <format dxfId="1520">
      <pivotArea dataOnly="0" labelOnly="1" outline="0" fieldPosition="0">
        <references count="4">
          <reference field="1" count="1" selected="0">
            <x v="155"/>
          </reference>
          <reference field="2" count="1" selected="0">
            <x v="24"/>
          </reference>
          <reference field="3" count="1">
            <x v="37"/>
          </reference>
          <reference field="44" count="1" selected="0">
            <x v="173"/>
          </reference>
        </references>
      </pivotArea>
    </format>
    <format dxfId="1519">
      <pivotArea dataOnly="0" labelOnly="1" outline="0" fieldPosition="0">
        <references count="4">
          <reference field="1" count="1" selected="0">
            <x v="78"/>
          </reference>
          <reference field="2" count="1" selected="0">
            <x v="24"/>
          </reference>
          <reference field="3" count="1">
            <x v="19"/>
          </reference>
          <reference field="44" count="1" selected="0">
            <x v="79"/>
          </reference>
        </references>
      </pivotArea>
    </format>
    <format dxfId="1518">
      <pivotArea dataOnly="0" labelOnly="1" outline="0" fieldPosition="0">
        <references count="4">
          <reference field="1" count="1" selected="0">
            <x v="157"/>
          </reference>
          <reference field="2" count="1" selected="0">
            <x v="24"/>
          </reference>
          <reference field="3" count="1">
            <x v="0"/>
          </reference>
          <reference field="44" count="1" selected="0">
            <x v="175"/>
          </reference>
        </references>
      </pivotArea>
    </format>
    <format dxfId="1517">
      <pivotArea dataOnly="0" labelOnly="1" outline="0" fieldPosition="0">
        <references count="4">
          <reference field="1" count="1" selected="0">
            <x v="79"/>
          </reference>
          <reference field="2" count="1" selected="0">
            <x v="24"/>
          </reference>
          <reference field="3" count="1">
            <x v="20"/>
          </reference>
          <reference field="44" count="1" selected="0">
            <x v="80"/>
          </reference>
        </references>
      </pivotArea>
    </format>
    <format dxfId="1516">
      <pivotArea dataOnly="0" labelOnly="1" outline="0" fieldPosition="0">
        <references count="4">
          <reference field="1" count="1" selected="0">
            <x v="161"/>
          </reference>
          <reference field="2" count="1" selected="0">
            <x v="80"/>
          </reference>
          <reference field="3" count="1">
            <x v="0"/>
          </reference>
          <reference field="44" count="1" selected="0">
            <x v="177"/>
          </reference>
        </references>
      </pivotArea>
    </format>
    <format dxfId="1515">
      <pivotArea dataOnly="0" labelOnly="1" outline="0" fieldPosition="0">
        <references count="4">
          <reference field="1" count="1" selected="0">
            <x v="80"/>
          </reference>
          <reference field="2" count="1" selected="0">
            <x v="47"/>
          </reference>
          <reference field="3" count="1">
            <x v="0"/>
          </reference>
          <reference field="44" count="1" selected="0">
            <x v="81"/>
          </reference>
        </references>
      </pivotArea>
    </format>
    <format dxfId="1514">
      <pivotArea dataOnly="0" labelOnly="1" outline="0" fieldPosition="0">
        <references count="4">
          <reference field="1" count="1" selected="0">
            <x v="163"/>
          </reference>
          <reference field="2" count="1" selected="0">
            <x v="24"/>
          </reference>
          <reference field="3" count="1">
            <x v="38"/>
          </reference>
          <reference field="44" count="1" selected="0">
            <x v="179"/>
          </reference>
        </references>
      </pivotArea>
    </format>
    <format dxfId="1513">
      <pivotArea dataOnly="0" labelOnly="1" outline="0" fieldPosition="0">
        <references count="4">
          <reference field="1" count="1" selected="0">
            <x v="81"/>
          </reference>
          <reference field="2" count="1" selected="0">
            <x v="48"/>
          </reference>
          <reference field="3" count="1">
            <x v="0"/>
          </reference>
          <reference field="44" count="1" selected="0">
            <x v="82"/>
          </reference>
        </references>
      </pivotArea>
    </format>
    <format dxfId="1512">
      <pivotArea dataOnly="0" labelOnly="1" outline="0" fieldPosition="0">
        <references count="4">
          <reference field="1" count="1" selected="0">
            <x v="166"/>
          </reference>
          <reference field="2" count="1" selected="0">
            <x v="24"/>
          </reference>
          <reference field="3" count="1">
            <x v="0"/>
          </reference>
          <reference field="44" count="1" selected="0">
            <x v="181"/>
          </reference>
        </references>
      </pivotArea>
    </format>
    <format dxfId="1511">
      <pivotArea dataOnly="0" labelOnly="1" outline="0" fieldPosition="0">
        <references count="4">
          <reference field="1" count="1" selected="0">
            <x v="82"/>
          </reference>
          <reference field="2" count="1" selected="0">
            <x v="49"/>
          </reference>
          <reference field="3" count="1">
            <x v="0"/>
          </reference>
          <reference field="44" count="1" selected="0">
            <x v="83"/>
          </reference>
        </references>
      </pivotArea>
    </format>
    <format dxfId="1510">
      <pivotArea dataOnly="0" labelOnly="1" outline="0" fieldPosition="0">
        <references count="4">
          <reference field="1" count="1" selected="0">
            <x v="168"/>
          </reference>
          <reference field="2" count="1" selected="0">
            <x v="24"/>
          </reference>
          <reference field="3" count="1">
            <x v="0"/>
          </reference>
          <reference field="44" count="1" selected="0">
            <x v="183"/>
          </reference>
        </references>
      </pivotArea>
    </format>
    <format dxfId="1509">
      <pivotArea dataOnly="0" labelOnly="1" outline="0" fieldPosition="0">
        <references count="4">
          <reference field="1" count="1" selected="0">
            <x v="83"/>
          </reference>
          <reference field="2" count="1" selected="0">
            <x v="24"/>
          </reference>
          <reference field="3" count="1">
            <x v="0"/>
          </reference>
          <reference field="44" count="1" selected="0">
            <x v="84"/>
          </reference>
        </references>
      </pivotArea>
    </format>
    <format dxfId="1508">
      <pivotArea dataOnly="0" labelOnly="1" outline="0" fieldPosition="0">
        <references count="4">
          <reference field="1" count="1" selected="0">
            <x v="165"/>
          </reference>
          <reference field="2" count="1" selected="0">
            <x v="81"/>
          </reference>
          <reference field="3" count="1">
            <x v="0"/>
          </reference>
          <reference field="44" count="1" selected="0">
            <x v="185"/>
          </reference>
        </references>
      </pivotArea>
    </format>
    <format dxfId="1507">
      <pivotArea dataOnly="0" labelOnly="1" outline="0" fieldPosition="0">
        <references count="4">
          <reference field="1" count="1" selected="0">
            <x v="84"/>
          </reference>
          <reference field="2" count="1" selected="0">
            <x v="24"/>
          </reference>
          <reference field="3" count="1">
            <x v="0"/>
          </reference>
          <reference field="44" count="1" selected="0">
            <x v="85"/>
          </reference>
        </references>
      </pivotArea>
    </format>
    <format dxfId="1506">
      <pivotArea dataOnly="0" labelOnly="1" outline="0" fieldPosition="0">
        <references count="4">
          <reference field="1" count="1" selected="0">
            <x v="85"/>
          </reference>
          <reference field="2" count="1" selected="0">
            <x v="24"/>
          </reference>
          <reference field="3" count="1">
            <x v="0"/>
          </reference>
          <reference field="44" count="1" selected="0">
            <x v="86"/>
          </reference>
        </references>
      </pivotArea>
    </format>
    <format dxfId="1505">
      <pivotArea outline="0" collapsedLevelsAreSubtotals="1" fieldPosition="0"/>
    </format>
    <format dxfId="1504">
      <pivotArea dataOnly="0" labelOnly="1" outline="0" axis="axisValues" fieldPosition="0"/>
    </format>
    <format dxfId="1503">
      <pivotArea dataOnly="0" labelOnly="1" outline="0" axis="axisValues" fieldPosition="0"/>
    </format>
    <format dxfId="1502">
      <pivotArea dataOnly="0" labelOnly="1" outline="0" fieldPosition="0">
        <references count="3">
          <reference field="1" count="1">
            <x v="100"/>
          </reference>
          <reference field="2" count="1" selected="0">
            <x v="24"/>
          </reference>
          <reference field="44" count="1" selected="0">
            <x v="101"/>
          </reference>
        </references>
      </pivotArea>
    </format>
    <format dxfId="1501">
      <pivotArea dataOnly="0" labelOnly="1" outline="0" fieldPosition="0">
        <references count="3">
          <reference field="1" count="1">
            <x v="125"/>
          </reference>
          <reference field="2" count="1" selected="0">
            <x v="67"/>
          </reference>
          <reference field="44" count="1" selected="0">
            <x v="127"/>
          </reference>
        </references>
      </pivotArea>
    </format>
    <format dxfId="1500">
      <pivotArea dataOnly="0" labelOnly="1" outline="0" fieldPosition="0">
        <references count="3">
          <reference field="1" count="1">
            <x v="126"/>
          </reference>
          <reference field="2" count="1" selected="0">
            <x v="68"/>
          </reference>
          <reference field="44" count="1" selected="0">
            <x v="128"/>
          </reference>
        </references>
      </pivotArea>
    </format>
    <format dxfId="1499">
      <pivotArea dataOnly="0" labelOnly="1" outline="0" fieldPosition="0">
        <references count="3">
          <reference field="1" count="1">
            <x v="32"/>
          </reference>
          <reference field="2" count="1" selected="0">
            <x v="12"/>
          </reference>
          <reference field="44" count="1" selected="0">
            <x v="26"/>
          </reference>
        </references>
      </pivotArea>
    </format>
    <format dxfId="1498">
      <pivotArea dataOnly="0" labelOnly="1" outline="0" fieldPosition="0">
        <references count="3">
          <reference field="1" count="1">
            <x v="43"/>
          </reference>
          <reference field="2" count="1" selected="0">
            <x v="8"/>
          </reference>
          <reference field="44" count="1" selected="0">
            <x v="25"/>
          </reference>
        </references>
      </pivotArea>
    </format>
    <format dxfId="1497">
      <pivotArea dataOnly="0" labelOnly="1" outline="0" fieldPosition="0">
        <references count="3">
          <reference field="1" count="1">
            <x v="34"/>
          </reference>
          <reference field="2" count="1" selected="0">
            <x v="24"/>
          </reference>
          <reference field="44" count="1" selected="0">
            <x v="19"/>
          </reference>
        </references>
      </pivotArea>
    </format>
    <format dxfId="1496">
      <pivotArea dataOnly="0" labelOnly="1" outline="0" fieldPosition="0">
        <references count="3">
          <reference field="1" count="1">
            <x v="13"/>
          </reference>
          <reference field="2" count="1" selected="0">
            <x v="20"/>
          </reference>
          <reference field="44" count="1" selected="0">
            <x v="16"/>
          </reference>
        </references>
      </pivotArea>
    </format>
    <format dxfId="1495">
      <pivotArea dataOnly="0" labelOnly="1" outline="0" fieldPosition="0">
        <references count="3">
          <reference field="1" count="1">
            <x v="156"/>
          </reference>
          <reference field="2" count="1" selected="0">
            <x v="24"/>
          </reference>
          <reference field="44" count="1" selected="0">
            <x v="174"/>
          </reference>
        </references>
      </pivotArea>
    </format>
    <format dxfId="1494">
      <pivotArea dataOnly="0" labelOnly="1" outline="0" fieldPosition="0">
        <references count="3">
          <reference field="1" count="1">
            <x v="129"/>
          </reference>
          <reference field="2" count="1" selected="0">
            <x v="24"/>
          </reference>
          <reference field="44" count="1" selected="0">
            <x v="131"/>
          </reference>
        </references>
      </pivotArea>
    </format>
    <format dxfId="1493">
      <pivotArea dataOnly="0" labelOnly="1" outline="0" fieldPosition="0">
        <references count="3">
          <reference field="1" count="1">
            <x v="123"/>
          </reference>
          <reference field="2" count="1" selected="0">
            <x v="24"/>
          </reference>
          <reference field="44" count="1" selected="0">
            <x v="125"/>
          </reference>
        </references>
      </pivotArea>
    </format>
    <format dxfId="1492">
      <pivotArea dataOnly="0" labelOnly="1" outline="0" fieldPosition="0">
        <references count="3">
          <reference field="1" count="1">
            <x v="27"/>
          </reference>
          <reference field="2" count="1" selected="0">
            <x v="24"/>
          </reference>
          <reference field="44" count="1" selected="0">
            <x v="35"/>
          </reference>
        </references>
      </pivotArea>
    </format>
    <format dxfId="1491">
      <pivotArea dataOnly="0" labelOnly="1" outline="0" fieldPosition="0">
        <references count="3">
          <reference field="1" count="1">
            <x v="78"/>
          </reference>
          <reference field="2" count="1" selected="0">
            <x v="24"/>
          </reference>
          <reference field="44" count="1" selected="0">
            <x v="79"/>
          </reference>
        </references>
      </pivotArea>
    </format>
    <format dxfId="1490">
      <pivotArea dataOnly="0" labelOnly="1" outline="0" fieldPosition="0">
        <references count="3">
          <reference field="1" count="1">
            <x v="84"/>
          </reference>
          <reference field="2" count="1" selected="0">
            <x v="24"/>
          </reference>
          <reference field="44" count="1" selected="0">
            <x v="85"/>
          </reference>
        </references>
      </pivotArea>
    </format>
    <format dxfId="1489">
      <pivotArea dataOnly="0" labelOnly="1" outline="0" fieldPosition="0">
        <references count="3">
          <reference field="1" count="1">
            <x v="33"/>
          </reference>
          <reference field="2" count="1" selected="0">
            <x v="15"/>
          </reference>
          <reference field="44" count="1" selected="0">
            <x v="32"/>
          </reference>
        </references>
      </pivotArea>
    </format>
    <format dxfId="1488">
      <pivotArea dataOnly="0" labelOnly="1" outline="0" fieldPosition="0">
        <references count="3">
          <reference field="1" count="1">
            <x v="57"/>
          </reference>
          <reference field="2" count="1" selected="0">
            <x v="32"/>
          </reference>
          <reference field="44" count="1" selected="0">
            <x v="57"/>
          </reference>
        </references>
      </pivotArea>
    </format>
    <format dxfId="1487">
      <pivotArea dataOnly="0" labelOnly="1" outline="0" fieldPosition="0">
        <references count="3">
          <reference field="1" count="1">
            <x v="111"/>
          </reference>
          <reference field="2" count="1" selected="0">
            <x v="24"/>
          </reference>
          <reference field="44" count="1" selected="0">
            <x v="113"/>
          </reference>
        </references>
      </pivotArea>
    </format>
    <format dxfId="1486">
      <pivotArea dataOnly="0" labelOnly="1" outline="0" fieldPosition="0">
        <references count="3">
          <reference field="1" count="1">
            <x v="99"/>
          </reference>
          <reference field="2" count="1" selected="0">
            <x v="24"/>
          </reference>
          <reference field="44" count="1" selected="0">
            <x v="100"/>
          </reference>
        </references>
      </pivotArea>
    </format>
    <format dxfId="1485">
      <pivotArea dataOnly="0" labelOnly="1" outline="0" fieldPosition="0">
        <references count="3">
          <reference field="1" count="1">
            <x v="23"/>
          </reference>
          <reference field="2" count="1" selected="0">
            <x v="24"/>
          </reference>
          <reference field="44" count="1" selected="0">
            <x v="41"/>
          </reference>
        </references>
      </pivotArea>
    </format>
    <format dxfId="1484">
      <pivotArea dataOnly="0" labelOnly="1" outline="0" fieldPosition="0">
        <references count="3">
          <reference field="1" count="1">
            <x v="20"/>
          </reference>
          <reference field="2" count="1" selected="0">
            <x v="25"/>
          </reference>
          <reference field="44" count="1" selected="0">
            <x v="34"/>
          </reference>
        </references>
      </pivotArea>
    </format>
    <format dxfId="1483">
      <pivotArea dataOnly="0" labelOnly="1" outline="0" fieldPosition="0">
        <references count="3">
          <reference field="1" count="1">
            <x v="112"/>
          </reference>
          <reference field="2" count="1" selected="0">
            <x v="62"/>
          </reference>
          <reference field="44" count="1" selected="0">
            <x v="114"/>
          </reference>
        </references>
      </pivotArea>
    </format>
    <format dxfId="1482">
      <pivotArea dataOnly="0" labelOnly="1" outline="0" fieldPosition="0">
        <references count="3">
          <reference field="1" count="1">
            <x v="106"/>
          </reference>
          <reference field="2" count="1" selected="0">
            <x v="24"/>
          </reference>
          <reference field="44" count="1" selected="0">
            <x v="108"/>
          </reference>
        </references>
      </pivotArea>
    </format>
    <format dxfId="1481">
      <pivotArea dataOnly="0" labelOnly="1" outline="0" fieldPosition="0">
        <references count="3">
          <reference field="1" count="1">
            <x v="21"/>
          </reference>
          <reference field="2" count="1" selected="0">
            <x v="24"/>
          </reference>
          <reference field="44" count="1" selected="0">
            <x v="13"/>
          </reference>
        </references>
      </pivotArea>
    </format>
    <format dxfId="1480">
      <pivotArea dataOnly="0" labelOnly="1" outline="0" fieldPosition="0">
        <references count="3">
          <reference field="1" count="1">
            <x v="148"/>
          </reference>
          <reference field="2" count="1" selected="0">
            <x v="24"/>
          </reference>
          <reference field="44" count="1" selected="0">
            <x v="150"/>
          </reference>
        </references>
      </pivotArea>
    </format>
    <format dxfId="1479">
      <pivotArea dataOnly="0" labelOnly="1" outline="0" fieldPosition="0">
        <references count="3">
          <reference field="1" count="1">
            <x v="104"/>
          </reference>
          <reference field="2" count="1" selected="0">
            <x v="60"/>
          </reference>
          <reference field="44" count="1" selected="0">
            <x v="106"/>
          </reference>
        </references>
      </pivotArea>
    </format>
    <format dxfId="1478">
      <pivotArea dataOnly="0" labelOnly="1" outline="0" fieldPosition="0">
        <references count="3">
          <reference field="1" count="1">
            <x v="22"/>
          </reference>
          <reference field="2" count="1" selected="0">
            <x v="19"/>
          </reference>
          <reference field="44" count="1" selected="0">
            <x v="42"/>
          </reference>
        </references>
      </pivotArea>
    </format>
    <format dxfId="1477">
      <pivotArea dataOnly="0" labelOnly="1" outline="0" fieldPosition="0">
        <references count="3">
          <reference field="1" count="1">
            <x v="73"/>
          </reference>
          <reference field="2" count="1" selected="0">
            <x v="43"/>
          </reference>
          <reference field="44" count="1" selected="0">
            <x v="74"/>
          </reference>
        </references>
      </pivotArea>
    </format>
    <format dxfId="1476">
      <pivotArea dataOnly="0" labelOnly="1" outline="0" fieldPosition="0">
        <references count="3">
          <reference field="1" count="1">
            <x v="131"/>
          </reference>
          <reference field="2" count="1" selected="0">
            <x v="24"/>
          </reference>
          <reference field="44" count="1" selected="0">
            <x v="133"/>
          </reference>
        </references>
      </pivotArea>
    </format>
    <format dxfId="1475">
      <pivotArea dataOnly="0" labelOnly="1" outline="0" fieldPosition="0">
        <references count="3">
          <reference field="1" count="1">
            <x v="74"/>
          </reference>
          <reference field="2" count="1" selected="0">
            <x v="44"/>
          </reference>
          <reference field="44" count="1" selected="0">
            <x v="75"/>
          </reference>
        </references>
      </pivotArea>
    </format>
    <format dxfId="1474">
      <pivotArea dataOnly="0" labelOnly="1" outline="0" fieldPosition="0">
        <references count="3">
          <reference field="1" count="1">
            <x v="70"/>
          </reference>
          <reference field="2" count="1" selected="0">
            <x v="39"/>
          </reference>
          <reference field="44" count="1" selected="0">
            <x v="70"/>
          </reference>
        </references>
      </pivotArea>
    </format>
    <format dxfId="1473">
      <pivotArea dataOnly="0" labelOnly="1" outline="0" fieldPosition="0">
        <references count="3">
          <reference field="1" count="1">
            <x v="79"/>
          </reference>
          <reference field="2" count="1" selected="0">
            <x v="24"/>
          </reference>
          <reference field="44" count="1" selected="0">
            <x v="80"/>
          </reference>
        </references>
      </pivotArea>
    </format>
    <format dxfId="1472">
      <pivotArea dataOnly="0" labelOnly="1" outline="0" fieldPosition="0">
        <references count="3">
          <reference field="1" count="1">
            <x v="113"/>
          </reference>
          <reference field="2" count="1" selected="0">
            <x v="63"/>
          </reference>
          <reference field="44" count="1" selected="0">
            <x v="115"/>
          </reference>
        </references>
      </pivotArea>
    </format>
    <format dxfId="1471">
      <pivotArea dataOnly="0" labelOnly="1" outline="0" fieldPosition="0">
        <references count="3">
          <reference field="1" count="1">
            <x v="19"/>
          </reference>
          <reference field="2" count="1" selected="0">
            <x v="17"/>
          </reference>
          <reference field="44" count="1" selected="0">
            <x v="170"/>
          </reference>
        </references>
      </pivotArea>
    </format>
    <format dxfId="1470">
      <pivotArea dataOnly="0" labelOnly="1" outline="0" fieldPosition="0">
        <references count="3">
          <reference field="1" count="1">
            <x v="155"/>
          </reference>
          <reference field="2" count="1" selected="0">
            <x v="24"/>
          </reference>
          <reference field="44" count="1" selected="0">
            <x v="173"/>
          </reference>
        </references>
      </pivotArea>
    </format>
    <format dxfId="1469">
      <pivotArea dataOnly="0" labelOnly="1" outline="0" fieldPosition="0">
        <references count="3">
          <reference field="1" count="1">
            <x v="44"/>
          </reference>
          <reference field="2" count="1" selected="0">
            <x v="24"/>
          </reference>
          <reference field="44" count="1" selected="0">
            <x v="45"/>
          </reference>
        </references>
      </pivotArea>
    </format>
    <format dxfId="1468">
      <pivotArea dataOnly="0" labelOnly="1" outline="0" fieldPosition="0">
        <references count="3">
          <reference field="1" count="1">
            <x v="40"/>
          </reference>
          <reference field="2" count="1" selected="0">
            <x v="24"/>
          </reference>
          <reference field="44" count="1" selected="0">
            <x v="9"/>
          </reference>
        </references>
      </pivotArea>
    </format>
    <format dxfId="1467">
      <pivotArea dataOnly="0" labelOnly="1" outline="0" fieldPosition="0">
        <references count="3">
          <reference field="1" count="1">
            <x v="52"/>
          </reference>
          <reference field="2" count="1" selected="0">
            <x v="24"/>
          </reference>
          <reference field="44" count="1" selected="0">
            <x v="52"/>
          </reference>
        </references>
      </pivotArea>
    </format>
    <format dxfId="1466">
      <pivotArea dataOnly="0" labelOnly="1" outline="0" fieldPosition="0">
        <references count="3">
          <reference field="1" count="1">
            <x v="101"/>
          </reference>
          <reference field="2" count="1" selected="0">
            <x v="58"/>
          </reference>
          <reference field="44" count="1" selected="0">
            <x v="103"/>
          </reference>
        </references>
      </pivotArea>
    </format>
    <format dxfId="1465">
      <pivotArea dataOnly="0" labelOnly="1" outline="0" fieldPosition="0">
        <references count="3">
          <reference field="1" count="1">
            <x v="97"/>
          </reference>
          <reference field="2" count="1" selected="0">
            <x v="24"/>
          </reference>
          <reference field="44" count="1" selected="0">
            <x v="98"/>
          </reference>
        </references>
      </pivotArea>
    </format>
    <format dxfId="1464">
      <pivotArea dataOnly="0" labelOnly="1" outline="0" fieldPosition="0">
        <references count="3">
          <reference field="1" count="1">
            <x v="137"/>
          </reference>
          <reference field="2" count="1" selected="0">
            <x v="70"/>
          </reference>
          <reference field="44" count="1" selected="0">
            <x v="139"/>
          </reference>
        </references>
      </pivotArea>
    </format>
    <format dxfId="1463">
      <pivotArea dataOnly="0" labelOnly="1" outline="0" fieldPosition="0">
        <references count="3">
          <reference field="1" count="1">
            <x v="24"/>
          </reference>
          <reference field="2" count="1" selected="0">
            <x v="24"/>
          </reference>
          <reference field="44" count="1" selected="0">
            <x v="47"/>
          </reference>
        </references>
      </pivotArea>
    </format>
    <format dxfId="1462">
      <pivotArea dataOnly="0" labelOnly="1" outline="0" fieldPosition="0">
        <references count="3">
          <reference field="1" count="1">
            <x v="110"/>
          </reference>
          <reference field="2" count="1" selected="0">
            <x v="24"/>
          </reference>
          <reference field="44" count="1" selected="0">
            <x v="112"/>
          </reference>
        </references>
      </pivotArea>
    </format>
    <format dxfId="1461">
      <pivotArea dataOnly="0" labelOnly="1" outline="0" fieldPosition="0">
        <references count="3">
          <reference field="1" count="1">
            <x v="105"/>
          </reference>
          <reference field="2" count="1" selected="0">
            <x v="24"/>
          </reference>
          <reference field="44" count="1" selected="0">
            <x v="107"/>
          </reference>
        </references>
      </pivotArea>
    </format>
    <format dxfId="1460">
      <pivotArea dataOnly="0" labelOnly="1" outline="0" fieldPosition="0">
        <references count="3">
          <reference field="1" count="1">
            <x v="152"/>
          </reference>
          <reference field="2" count="1" selected="0">
            <x v="24"/>
          </reference>
          <reference field="44" count="1" selected="0">
            <x v="154"/>
          </reference>
        </references>
      </pivotArea>
    </format>
    <format dxfId="1459">
      <pivotArea dataOnly="0" labelOnly="1" outline="0" fieldPosition="0">
        <references count="3">
          <reference field="1" count="1">
            <x v="63"/>
          </reference>
          <reference field="2" count="1" selected="0">
            <x v="24"/>
          </reference>
          <reference field="44" count="1" selected="0">
            <x v="63"/>
          </reference>
        </references>
      </pivotArea>
    </format>
    <format dxfId="1458">
      <pivotArea dataOnly="0" labelOnly="1" outline="0" fieldPosition="0">
        <references count="3">
          <reference field="1" count="1">
            <x v="108"/>
          </reference>
          <reference field="2" count="1" selected="0">
            <x v="24"/>
          </reference>
          <reference field="44" count="1" selected="0">
            <x v="110"/>
          </reference>
        </references>
      </pivotArea>
    </format>
    <format dxfId="1457">
      <pivotArea dataOnly="0" labelOnly="1" outline="0" fieldPosition="0">
        <references count="3">
          <reference field="1" count="1">
            <x v="103"/>
          </reference>
          <reference field="2" count="1" selected="0">
            <x v="82"/>
          </reference>
          <reference field="44" count="1" selected="0">
            <x v="105"/>
          </reference>
        </references>
      </pivotArea>
    </format>
    <format dxfId="1456">
      <pivotArea dataOnly="0" labelOnly="1" outline="0" fieldPosition="0">
        <references count="3">
          <reference field="1" count="1">
            <x v="86"/>
          </reference>
          <reference field="2" count="1" selected="0">
            <x v="24"/>
          </reference>
          <reference field="44" count="1" selected="0">
            <x v="87"/>
          </reference>
        </references>
      </pivotArea>
    </format>
    <format dxfId="1455">
      <pivotArea dataOnly="0" labelOnly="1" outline="0" fieldPosition="0">
        <references count="3">
          <reference field="1" count="1">
            <x v="68"/>
          </reference>
          <reference field="2" count="1" selected="0">
            <x v="37"/>
          </reference>
          <reference field="44" count="1" selected="0">
            <x v="68"/>
          </reference>
        </references>
      </pivotArea>
    </format>
    <format dxfId="1454">
      <pivotArea dataOnly="0" labelOnly="1" outline="0" fieldPosition="0">
        <references count="3">
          <reference field="1" count="1">
            <x v="130"/>
          </reference>
          <reference field="2" count="1" selected="0">
            <x v="24"/>
          </reference>
          <reference field="44" count="1" selected="0">
            <x v="132"/>
          </reference>
        </references>
      </pivotArea>
    </format>
    <format dxfId="1453">
      <pivotArea dataOnly="0" labelOnly="1" outline="0" fieldPosition="0">
        <references count="3">
          <reference field="1" count="1">
            <x v="2"/>
          </reference>
          <reference field="2" count="1" selected="0">
            <x v="24"/>
          </reference>
          <reference field="44" count="1" selected="0">
            <x v="1"/>
          </reference>
        </references>
      </pivotArea>
    </format>
    <format dxfId="1452">
      <pivotArea dataOnly="0" labelOnly="1" outline="0" fieldPosition="0">
        <references count="3">
          <reference field="1" count="1">
            <x v="83"/>
          </reference>
          <reference field="2" count="1" selected="0">
            <x v="24"/>
          </reference>
          <reference field="44" count="1" selected="0">
            <x v="84"/>
          </reference>
        </references>
      </pivotArea>
    </format>
    <format dxfId="1451">
      <pivotArea dataOnly="0" labelOnly="1" outline="0" fieldPosition="0">
        <references count="3">
          <reference field="1" count="1">
            <x v="4"/>
          </reference>
          <reference field="2" count="1" selected="0">
            <x v="24"/>
          </reference>
          <reference field="44" count="1" selected="0">
            <x v="2"/>
          </reference>
        </references>
      </pivotArea>
    </format>
    <format dxfId="1450">
      <pivotArea dataOnly="0" labelOnly="1" outline="0" fieldPosition="0">
        <references count="3">
          <reference field="1" count="1">
            <x v="28"/>
          </reference>
          <reference field="2" count="1" selected="0">
            <x v="24"/>
          </reference>
          <reference field="44" count="1" selected="0">
            <x v="20"/>
          </reference>
        </references>
      </pivotArea>
    </format>
    <format dxfId="1449">
      <pivotArea dataOnly="0" labelOnly="1" outline="0" fieldPosition="0">
        <references count="3">
          <reference field="1" count="1">
            <x v="117"/>
          </reference>
          <reference field="2" count="1" selected="0">
            <x v="65"/>
          </reference>
          <reference field="44" count="1" selected="0">
            <x v="119"/>
          </reference>
        </references>
      </pivotArea>
    </format>
    <format dxfId="1448">
      <pivotArea dataOnly="0" labelOnly="1" outline="0" fieldPosition="0">
        <references count="3">
          <reference field="1" count="1">
            <x v="56"/>
          </reference>
          <reference field="2" count="1" selected="0">
            <x v="31"/>
          </reference>
          <reference field="44" count="1" selected="0">
            <x v="56"/>
          </reference>
        </references>
      </pivotArea>
    </format>
    <format dxfId="1447">
      <pivotArea dataOnly="0" labelOnly="1" outline="0" fieldPosition="0">
        <references count="3">
          <reference field="1" count="1">
            <x v="168"/>
          </reference>
          <reference field="2" count="1" selected="0">
            <x v="24"/>
          </reference>
          <reference field="44" count="1" selected="0">
            <x v="183"/>
          </reference>
        </references>
      </pivotArea>
    </format>
    <format dxfId="1446">
      <pivotArea dataOnly="0" labelOnly="1" outline="0" fieldPosition="0">
        <references count="3">
          <reference field="1" count="1">
            <x v="114"/>
          </reference>
          <reference field="2" count="1" selected="0">
            <x v="24"/>
          </reference>
          <reference field="44" count="1" selected="0">
            <x v="116"/>
          </reference>
        </references>
      </pivotArea>
    </format>
    <format dxfId="1445">
      <pivotArea dataOnly="0" labelOnly="1" outline="0" fieldPosition="0">
        <references count="3">
          <reference field="1" count="1">
            <x v="14"/>
          </reference>
          <reference field="2" count="1" selected="0">
            <x v="21"/>
          </reference>
          <reference field="44" count="1" selected="0">
            <x v="39"/>
          </reference>
        </references>
      </pivotArea>
    </format>
    <format dxfId="1444">
      <pivotArea dataOnly="0" labelOnly="1" outline="0" fieldPosition="0">
        <references count="3">
          <reference field="1" count="1">
            <x v="26"/>
          </reference>
          <reference field="2" count="1" selected="0">
            <x v="1"/>
          </reference>
          <reference field="44" count="1" selected="0">
            <x v="4"/>
          </reference>
        </references>
      </pivotArea>
    </format>
    <format dxfId="1443">
      <pivotArea dataOnly="0" labelOnly="1" outline="0" fieldPosition="0">
        <references count="3">
          <reference field="1" count="1">
            <x v="3"/>
          </reference>
          <reference field="2" count="1" selected="0">
            <x v="24"/>
          </reference>
          <reference field="44" count="1" selected="0">
            <x v="15"/>
          </reference>
        </references>
      </pivotArea>
    </format>
    <format dxfId="1442">
      <pivotArea dataOnly="0" labelOnly="1" outline="0" fieldPosition="0">
        <references count="3">
          <reference field="1" count="1">
            <x v="9"/>
          </reference>
          <reference field="2" count="1" selected="0">
            <x v="5"/>
          </reference>
          <reference field="44" count="1" selected="0">
            <x v="11"/>
          </reference>
        </references>
      </pivotArea>
    </format>
    <format dxfId="1441">
      <pivotArea dataOnly="0" labelOnly="1" outline="0" fieldPosition="0">
        <references count="3">
          <reference field="1" count="1">
            <x v="146"/>
          </reference>
          <reference field="2" count="1" selected="0">
            <x v="24"/>
          </reference>
          <reference field="44" count="1" selected="0">
            <x v="148"/>
          </reference>
        </references>
      </pivotArea>
    </format>
    <format dxfId="1440">
      <pivotArea dataOnly="0" labelOnly="1" outline="0" fieldPosition="0">
        <references count="3">
          <reference field="1" count="1">
            <x v="162"/>
          </reference>
          <reference field="2" count="1" selected="0">
            <x v="24"/>
          </reference>
          <reference field="44" count="1" selected="0">
            <x v="178"/>
          </reference>
        </references>
      </pivotArea>
    </format>
    <format dxfId="1439">
      <pivotArea dataOnly="0" labelOnly="1" outline="0" fieldPosition="0">
        <references count="3">
          <reference field="1" count="1">
            <x v="5"/>
          </reference>
          <reference field="2" count="1" selected="0">
            <x v="4"/>
          </reference>
          <reference field="44" count="1" selected="0">
            <x v="7"/>
          </reference>
        </references>
      </pivotArea>
    </format>
    <format dxfId="1438">
      <pivotArea dataOnly="0" labelOnly="1" outline="0" fieldPosition="0">
        <references count="3">
          <reference field="1" count="1">
            <x v="135"/>
          </reference>
          <reference field="2" count="1" selected="0">
            <x v="69"/>
          </reference>
          <reference field="44" count="1" selected="0">
            <x v="137"/>
          </reference>
        </references>
      </pivotArea>
    </format>
    <format dxfId="1437">
      <pivotArea dataOnly="0" labelOnly="1" outline="0" fieldPosition="0">
        <references count="3">
          <reference field="1" count="1">
            <x v="157"/>
          </reference>
          <reference field="2" count="1" selected="0">
            <x v="24"/>
          </reference>
          <reference field="44" count="1" selected="0">
            <x v="175"/>
          </reference>
        </references>
      </pivotArea>
    </format>
    <format dxfId="1436">
      <pivotArea dataOnly="0" labelOnly="1" outline="0" fieldPosition="0">
        <references count="3">
          <reference field="1" count="1">
            <x v="75"/>
          </reference>
          <reference field="2" count="1" selected="0">
            <x v="45"/>
          </reference>
          <reference field="44" count="1" selected="0">
            <x v="76"/>
          </reference>
        </references>
      </pivotArea>
    </format>
    <format dxfId="1435">
      <pivotArea dataOnly="0" labelOnly="1" outline="0" fieldPosition="0">
        <references count="3">
          <reference field="1" count="1">
            <x v="133"/>
          </reference>
          <reference field="2" count="1" selected="0">
            <x v="24"/>
          </reference>
          <reference field="44" count="1" selected="0">
            <x v="135"/>
          </reference>
        </references>
      </pivotArea>
    </format>
    <format dxfId="1434">
      <pivotArea dataOnly="0" labelOnly="1" outline="0" fieldPosition="0">
        <references count="3">
          <reference field="1" count="1">
            <x v="91"/>
          </reference>
          <reference field="2" count="1" selected="0">
            <x v="53"/>
          </reference>
          <reference field="44" count="1" selected="0">
            <x v="92"/>
          </reference>
        </references>
      </pivotArea>
    </format>
    <format dxfId="1433">
      <pivotArea dataOnly="0" labelOnly="1" outline="0" fieldPosition="0">
        <references count="3">
          <reference field="1" count="1">
            <x v="120"/>
          </reference>
          <reference field="2" count="1" selected="0">
            <x v="66"/>
          </reference>
          <reference field="44" count="1" selected="0">
            <x v="122"/>
          </reference>
        </references>
      </pivotArea>
    </format>
    <format dxfId="1432">
      <pivotArea dataOnly="0" labelOnly="1" outline="0" fieldPosition="0">
        <references count="3">
          <reference field="1" count="1">
            <x v="121"/>
          </reference>
          <reference field="2" count="1" selected="0">
            <x v="24"/>
          </reference>
          <reference field="44" count="1" selected="0">
            <x v="123"/>
          </reference>
        </references>
      </pivotArea>
    </format>
    <format dxfId="1431">
      <pivotArea dataOnly="0" labelOnly="1" outline="0" fieldPosition="0">
        <references count="3">
          <reference field="1" count="1">
            <x v="36"/>
          </reference>
          <reference field="2" count="1" selected="0">
            <x v="16"/>
          </reference>
          <reference field="44" count="1" selected="0">
            <x v="36"/>
          </reference>
        </references>
      </pivotArea>
    </format>
    <format dxfId="1430">
      <pivotArea dataOnly="0" labelOnly="1" outline="0" fieldPosition="0">
        <references count="3">
          <reference field="1" count="1">
            <x v="138"/>
          </reference>
          <reference field="2" count="1" selected="0">
            <x v="24"/>
          </reference>
          <reference field="44" count="1" selected="0">
            <x v="140"/>
          </reference>
        </references>
      </pivotArea>
    </format>
    <format dxfId="1429">
      <pivotArea dataOnly="0" labelOnly="1" outline="0" fieldPosition="0">
        <references count="3">
          <reference field="1" count="1">
            <x v="65"/>
          </reference>
          <reference field="2" count="1" selected="0">
            <x v="24"/>
          </reference>
          <reference field="44" count="1" selected="0">
            <x v="65"/>
          </reference>
        </references>
      </pivotArea>
    </format>
    <format dxfId="1428">
      <pivotArea dataOnly="0" labelOnly="1" outline="0" fieldPosition="0">
        <references count="3">
          <reference field="1" count="1">
            <x v="102"/>
          </reference>
          <reference field="2" count="1" selected="0">
            <x v="59"/>
          </reference>
          <reference field="44" count="1" selected="0">
            <x v="104"/>
          </reference>
        </references>
      </pivotArea>
    </format>
    <format dxfId="1427">
      <pivotArea dataOnly="0" labelOnly="1" outline="0" fieldPosition="0">
        <references count="3">
          <reference field="1" count="1">
            <x v="128"/>
          </reference>
          <reference field="2" count="1" selected="0">
            <x v="24"/>
          </reference>
          <reference field="44" count="1" selected="0">
            <x v="130"/>
          </reference>
        </references>
      </pivotArea>
    </format>
    <format dxfId="1426">
      <pivotArea dataOnly="0" labelOnly="1" outline="0" fieldPosition="0">
        <references count="3">
          <reference field="1" count="1">
            <x v="159"/>
          </reference>
          <reference field="2" count="1" selected="0">
            <x v="24"/>
          </reference>
          <reference field="44" count="1" selected="0">
            <x v="102"/>
          </reference>
        </references>
      </pivotArea>
    </format>
    <format dxfId="1425">
      <pivotArea dataOnly="0" labelOnly="1" outline="0" fieldPosition="0">
        <references count="3">
          <reference field="1" count="1">
            <x v="11"/>
          </reference>
          <reference field="2" count="1" selected="0">
            <x v="24"/>
          </reference>
          <reference field="44" count="1" selected="0">
            <x v="24"/>
          </reference>
        </references>
      </pivotArea>
    </format>
    <format dxfId="1424">
      <pivotArea dataOnly="0" labelOnly="1" outline="0" fieldPosition="0">
        <references count="3">
          <reference field="1" count="1">
            <x v="127"/>
          </reference>
          <reference field="2" count="1" selected="0">
            <x v="24"/>
          </reference>
          <reference field="44" count="1" selected="0">
            <x v="129"/>
          </reference>
        </references>
      </pivotArea>
    </format>
    <format dxfId="1423">
      <pivotArea dataOnly="0" labelOnly="1" outline="0" fieldPosition="0">
        <references count="3">
          <reference field="1" count="1">
            <x v="0"/>
          </reference>
          <reference field="2" count="1" selected="0">
            <x v="24"/>
          </reference>
          <reference field="44" count="1" selected="0">
            <x v="43"/>
          </reference>
        </references>
      </pivotArea>
    </format>
    <format dxfId="1422">
      <pivotArea dataOnly="0" labelOnly="1" outline="0" fieldPosition="0">
        <references count="3">
          <reference field="1" count="1">
            <x v="47"/>
          </reference>
          <reference field="2" count="1" selected="0">
            <x v="24"/>
          </reference>
          <reference field="44" count="1" selected="0">
            <x v="0"/>
          </reference>
        </references>
      </pivotArea>
    </format>
    <format dxfId="1421">
      <pivotArea dataOnly="0" labelOnly="1" outline="0" fieldPosition="0">
        <references count="3">
          <reference field="1" count="1">
            <x v="64"/>
          </reference>
          <reference field="2" count="1" selected="0">
            <x v="24"/>
          </reference>
          <reference field="44" count="1" selected="0">
            <x v="64"/>
          </reference>
        </references>
      </pivotArea>
    </format>
    <format dxfId="1420">
      <pivotArea dataOnly="0" labelOnly="1" outline="0" fieldPosition="0">
        <references count="3">
          <reference field="1" count="1">
            <x v="163"/>
          </reference>
          <reference field="2" count="1" selected="0">
            <x v="24"/>
          </reference>
          <reference field="44" count="1" selected="0">
            <x v="179"/>
          </reference>
        </references>
      </pivotArea>
    </format>
    <format dxfId="1419">
      <pivotArea dataOnly="0" labelOnly="1" outline="0" fieldPosition="0">
        <references count="3">
          <reference field="1" count="1">
            <x v="166"/>
          </reference>
          <reference field="2" count="1" selected="0">
            <x v="24"/>
          </reference>
          <reference field="44" count="1" selected="0">
            <x v="181"/>
          </reference>
        </references>
      </pivotArea>
    </format>
    <format dxfId="1418">
      <pivotArea dataOnly="0" labelOnly="1" outline="0" fieldPosition="0">
        <references count="3">
          <reference field="1" count="1">
            <x v="59"/>
          </reference>
          <reference field="2" count="1" selected="0">
            <x v="24"/>
          </reference>
          <reference field="44" count="1" selected="0">
            <x v="59"/>
          </reference>
        </references>
      </pivotArea>
    </format>
    <format dxfId="1417">
      <pivotArea dataOnly="0" labelOnly="1" outline="0" fieldPosition="0">
        <references count="3">
          <reference field="1" count="1">
            <x v="139"/>
          </reference>
          <reference field="2" count="1" selected="0">
            <x v="24"/>
          </reference>
          <reference field="44" count="1" selected="0">
            <x v="141"/>
          </reference>
        </references>
      </pivotArea>
    </format>
    <format dxfId="1416">
      <pivotArea dataOnly="0" labelOnly="1" outline="0" fieldPosition="0">
        <references count="3">
          <reference field="1" count="1">
            <x v="6"/>
          </reference>
          <reference field="2" count="1" selected="0">
            <x v="10"/>
          </reference>
          <reference field="44" count="1" selected="0">
            <x v="23"/>
          </reference>
        </references>
      </pivotArea>
    </format>
    <format dxfId="1415">
      <pivotArea dataOnly="0" labelOnly="1" outline="0" fieldPosition="0">
        <references count="3">
          <reference field="1" count="1">
            <x v="96"/>
          </reference>
          <reference field="2" count="1" selected="0">
            <x v="24"/>
          </reference>
          <reference field="44" count="1" selected="0">
            <x v="97"/>
          </reference>
        </references>
      </pivotArea>
    </format>
    <format dxfId="1414">
      <pivotArea dataOnly="0" labelOnly="1" outline="0" fieldPosition="0">
        <references count="3">
          <reference field="1" count="1">
            <x v="165"/>
          </reference>
          <reference field="2" count="1" selected="0">
            <x v="81"/>
          </reference>
          <reference field="44" count="1" selected="0">
            <x v="185"/>
          </reference>
        </references>
      </pivotArea>
    </format>
    <format dxfId="1413">
      <pivotArea dataOnly="0" labelOnly="1" outline="0" fieldPosition="0">
        <references count="3">
          <reference field="1" count="1">
            <x v="61"/>
          </reference>
          <reference field="2" count="1" selected="0">
            <x v="24"/>
          </reference>
          <reference field="44" count="1" selected="0">
            <x v="61"/>
          </reference>
        </references>
      </pivotArea>
    </format>
    <format dxfId="1412">
      <pivotArea dataOnly="0" labelOnly="1" outline="0" fieldPosition="0">
        <references count="3">
          <reference field="1" count="1">
            <x v="119"/>
          </reference>
          <reference field="2" count="1" selected="0">
            <x v="24"/>
          </reference>
          <reference field="44" count="1" selected="0">
            <x v="121"/>
          </reference>
        </references>
      </pivotArea>
    </format>
    <format dxfId="1411">
      <pivotArea dataOnly="0" labelOnly="1" outline="0" fieldPosition="0">
        <references count="3">
          <reference field="1" count="1">
            <x v="41"/>
          </reference>
          <reference field="2" count="1" selected="0">
            <x v="24"/>
          </reference>
          <reference field="44" count="1" selected="0">
            <x v="5"/>
          </reference>
        </references>
      </pivotArea>
    </format>
    <format dxfId="1410">
      <pivotArea dataOnly="0" labelOnly="1" outline="0" fieldPosition="0">
        <references count="3">
          <reference field="1" count="1">
            <x v="90"/>
          </reference>
          <reference field="2" count="1" selected="0">
            <x v="24"/>
          </reference>
          <reference field="44" count="1" selected="0">
            <x v="91"/>
          </reference>
        </references>
      </pivotArea>
    </format>
    <format dxfId="1409">
      <pivotArea dataOnly="0" labelOnly="1" outline="0" fieldPosition="0">
        <references count="3">
          <reference field="1" count="1">
            <x v="37"/>
          </reference>
          <reference field="2" count="1" selected="0">
            <x v="24"/>
          </reference>
          <reference field="44" count="1" selected="0">
            <x v="27"/>
          </reference>
        </references>
      </pivotArea>
    </format>
    <format dxfId="1408">
      <pivotArea dataOnly="0" labelOnly="1" outline="0" fieldPosition="0">
        <references count="3">
          <reference field="1" count="1">
            <x v="147"/>
          </reference>
          <reference field="2" count="1" selected="0">
            <x v="76"/>
          </reference>
          <reference field="44" count="1" selected="0">
            <x v="149"/>
          </reference>
        </references>
      </pivotArea>
    </format>
    <format dxfId="1407">
      <pivotArea dataOnly="0" labelOnly="1" outline="0" fieldPosition="0">
        <references count="3">
          <reference field="1" count="1">
            <x v="107"/>
          </reference>
          <reference field="2" count="1" selected="0">
            <x v="61"/>
          </reference>
          <reference field="44" count="1" selected="0">
            <x v="109"/>
          </reference>
        </references>
      </pivotArea>
    </format>
    <format dxfId="1406">
      <pivotArea dataOnly="0" labelOnly="1" outline="0" fieldPosition="0">
        <references count="3">
          <reference field="1" count="1">
            <x v="154"/>
          </reference>
          <reference field="2" count="1" selected="0">
            <x v="78"/>
          </reference>
          <reference field="44" count="1" selected="0">
            <x v="172"/>
          </reference>
        </references>
      </pivotArea>
    </format>
    <format dxfId="1405">
      <pivotArea dataOnly="0" labelOnly="1" outline="0" fieldPosition="0">
        <references count="3">
          <reference field="1" count="1">
            <x v="45"/>
          </reference>
          <reference field="2" count="1" selected="0">
            <x v="24"/>
          </reference>
          <reference field="44" count="1" selected="0">
            <x v="22"/>
          </reference>
        </references>
      </pivotArea>
    </format>
    <format dxfId="1404">
      <pivotArea dataOnly="0" labelOnly="1" outline="0" fieldPosition="0">
        <references count="3">
          <reference field="1" count="1">
            <x v="136"/>
          </reference>
          <reference field="2" count="1" selected="0">
            <x v="24"/>
          </reference>
          <reference field="44" count="1" selected="0">
            <x v="138"/>
          </reference>
        </references>
      </pivotArea>
    </format>
    <format dxfId="1403">
      <pivotArea dataOnly="0" labelOnly="1" outline="0" fieldPosition="0">
        <references count="3">
          <reference field="1" count="1">
            <x v="8"/>
          </reference>
          <reference field="2" count="1" selected="0">
            <x v="14"/>
          </reference>
          <reference field="44" count="1" selected="0">
            <x v="46"/>
          </reference>
        </references>
      </pivotArea>
    </format>
    <format dxfId="1402">
      <pivotArea dataOnly="0" labelOnly="1" outline="0" fieldPosition="0">
        <references count="3">
          <reference field="1" count="1">
            <x v="17"/>
          </reference>
          <reference field="2" count="1" selected="0">
            <x v="2"/>
          </reference>
          <reference field="44" count="1" selected="0">
            <x v="6"/>
          </reference>
        </references>
      </pivotArea>
    </format>
    <format dxfId="1401">
      <pivotArea dataOnly="0" labelOnly="1" outline="0" fieldPosition="0">
        <references count="3">
          <reference field="1" count="1">
            <x v="144"/>
          </reference>
          <reference field="2" count="1" selected="0">
            <x v="73"/>
          </reference>
          <reference field="44" count="1" selected="0">
            <x v="146"/>
          </reference>
        </references>
      </pivotArea>
    </format>
    <format dxfId="1400">
      <pivotArea dataOnly="0" labelOnly="1" outline="0" fieldPosition="0">
        <references count="3">
          <reference field="1" count="1">
            <x v="12"/>
          </reference>
          <reference field="2" count="1" selected="0">
            <x v="26"/>
          </reference>
          <reference field="44" count="1" selected="0">
            <x v="3"/>
          </reference>
        </references>
      </pivotArea>
    </format>
    <format dxfId="1399">
      <pivotArea dataOnly="0" labelOnly="1" outline="0" fieldPosition="0">
        <references count="3">
          <reference field="1" count="1">
            <x v="58"/>
          </reference>
          <reference field="2" count="1" selected="0">
            <x v="33"/>
          </reference>
          <reference field="44" count="1" selected="0">
            <x v="58"/>
          </reference>
        </references>
      </pivotArea>
    </format>
    <format dxfId="1398">
      <pivotArea dataOnly="0" labelOnly="1" outline="0" fieldPosition="0">
        <references count="3">
          <reference field="1" count="1">
            <x v="149"/>
          </reference>
          <reference field="2" count="1" selected="0">
            <x v="24"/>
          </reference>
          <reference field="44" count="1" selected="0">
            <x v="151"/>
          </reference>
        </references>
      </pivotArea>
    </format>
    <format dxfId="1397">
      <pivotArea dataOnly="0" labelOnly="1" outline="0" fieldPosition="0">
        <references count="3">
          <reference field="1" count="1">
            <x v="1"/>
          </reference>
          <reference field="2" count="1" selected="0">
            <x v="11"/>
          </reference>
          <reference field="44" count="1" selected="0">
            <x v="40"/>
          </reference>
        </references>
      </pivotArea>
    </format>
    <format dxfId="1396">
      <pivotArea dataOnly="0" labelOnly="1" outline="0" fieldPosition="0">
        <references count="3">
          <reference field="1" count="1">
            <x v="82"/>
          </reference>
          <reference field="2" count="1" selected="0">
            <x v="49"/>
          </reference>
          <reference field="44" count="1" selected="0">
            <x v="83"/>
          </reference>
        </references>
      </pivotArea>
    </format>
    <format dxfId="1395">
      <pivotArea dataOnly="0" labelOnly="1" outline="0" fieldPosition="0">
        <references count="3">
          <reference field="1" count="1">
            <x v="153"/>
          </reference>
          <reference field="2" count="1" selected="0">
            <x v="77"/>
          </reference>
          <reference field="44" count="1" selected="0">
            <x v="171"/>
          </reference>
        </references>
      </pivotArea>
    </format>
    <format dxfId="1394">
      <pivotArea dataOnly="0" labelOnly="1" outline="0" fieldPosition="0">
        <references count="3">
          <reference field="1" count="1">
            <x v="50"/>
          </reference>
          <reference field="2" count="1" selected="0">
            <x v="24"/>
          </reference>
          <reference field="44" count="1" selected="0">
            <x v="50"/>
          </reference>
        </references>
      </pivotArea>
    </format>
    <format dxfId="1393">
      <pivotArea dataOnly="0" labelOnly="1" outline="0" fieldPosition="0">
        <references count="3">
          <reference field="1" count="1">
            <x v="89"/>
          </reference>
          <reference field="2" count="1" selected="0">
            <x v="52"/>
          </reference>
          <reference field="44" count="1" selected="0">
            <x v="90"/>
          </reference>
        </references>
      </pivotArea>
    </format>
    <format dxfId="1392">
      <pivotArea dataOnly="0" labelOnly="1" outline="0" fieldPosition="0">
        <references count="3">
          <reference field="1" count="1">
            <x v="16"/>
          </reference>
          <reference field="2" count="1" selected="0">
            <x v="9"/>
          </reference>
          <reference field="44" count="1" selected="0">
            <x v="31"/>
          </reference>
        </references>
      </pivotArea>
    </format>
    <format dxfId="1391">
      <pivotArea dataOnly="0" labelOnly="1" outline="0" fieldPosition="0">
        <references count="3">
          <reference field="1" count="1">
            <x v="143"/>
          </reference>
          <reference field="2" count="1" selected="0">
            <x v="72"/>
          </reference>
          <reference field="44" count="1" selected="0">
            <x v="145"/>
          </reference>
        </references>
      </pivotArea>
    </format>
    <format dxfId="1390">
      <pivotArea dataOnly="0" labelOnly="1" outline="0" fieldPosition="0">
        <references count="3">
          <reference field="1" count="1">
            <x v="76"/>
          </reference>
          <reference field="2" count="1" selected="0">
            <x v="46"/>
          </reference>
          <reference field="44" count="1" selected="0">
            <x v="77"/>
          </reference>
        </references>
      </pivotArea>
    </format>
    <format dxfId="1389">
      <pivotArea dataOnly="0" labelOnly="1" outline="0" fieldPosition="0">
        <references count="3">
          <reference field="1" count="1">
            <x v="95"/>
          </reference>
          <reference field="2" count="1" selected="0">
            <x v="56"/>
          </reference>
          <reference field="44" count="1" selected="0">
            <x v="96"/>
          </reference>
        </references>
      </pivotArea>
    </format>
    <format dxfId="1388">
      <pivotArea dataOnly="0" labelOnly="1" outline="0" fieldPosition="0">
        <references count="3">
          <reference field="1" count="1">
            <x v="25"/>
          </reference>
          <reference field="2" count="1" selected="0">
            <x v="24"/>
          </reference>
          <reference field="44" count="1" selected="0">
            <x v="18"/>
          </reference>
        </references>
      </pivotArea>
    </format>
    <format dxfId="1387">
      <pivotArea dataOnly="0" labelOnly="1" outline="0" fieldPosition="0">
        <references count="3">
          <reference field="1" count="1">
            <x v="66"/>
          </reference>
          <reference field="2" count="1" selected="0">
            <x v="24"/>
          </reference>
          <reference field="44" count="1" selected="0">
            <x v="66"/>
          </reference>
        </references>
      </pivotArea>
    </format>
    <format dxfId="1386">
      <pivotArea dataOnly="0" labelOnly="1" outline="0" fieldPosition="0">
        <references count="3">
          <reference field="1" count="1">
            <x v="87"/>
          </reference>
          <reference field="2" count="1" selected="0">
            <x v="50"/>
          </reference>
          <reference field="44" count="1" selected="0">
            <x v="88"/>
          </reference>
        </references>
      </pivotArea>
    </format>
    <format dxfId="1385">
      <pivotArea dataOnly="0" labelOnly="1" outline="0" fieldPosition="0">
        <references count="3">
          <reference field="1" count="1">
            <x v="53"/>
          </reference>
          <reference field="2" count="1" selected="0">
            <x v="28"/>
          </reference>
          <reference field="44" count="1" selected="0">
            <x v="53"/>
          </reference>
        </references>
      </pivotArea>
    </format>
    <format dxfId="1384">
      <pivotArea dataOnly="0" labelOnly="1" outline="0" fieldPosition="0">
        <references count="3">
          <reference field="1" count="1">
            <x v="122"/>
          </reference>
          <reference field="2" count="1" selected="0">
            <x v="24"/>
          </reference>
          <reference field="44" count="1" selected="0">
            <x v="124"/>
          </reference>
        </references>
      </pivotArea>
    </format>
    <format dxfId="1383">
      <pivotArea dataOnly="0" labelOnly="1" outline="0" fieldPosition="0">
        <references count="3">
          <reference field="1" count="1">
            <x v="150"/>
          </reference>
          <reference field="2" count="1" selected="0">
            <x v="24"/>
          </reference>
          <reference field="44" count="1" selected="0">
            <x v="152"/>
          </reference>
        </references>
      </pivotArea>
    </format>
    <format dxfId="1382">
      <pivotArea dataOnly="0" labelOnly="1" outline="0" fieldPosition="0">
        <references count="3">
          <reference field="1" count="1">
            <x v="118"/>
          </reference>
          <reference field="2" count="1" selected="0">
            <x v="24"/>
          </reference>
          <reference field="44" count="1" selected="0">
            <x v="120"/>
          </reference>
        </references>
      </pivotArea>
    </format>
    <format dxfId="1381">
      <pivotArea dataOnly="0" labelOnly="1" outline="0" fieldPosition="0">
        <references count="3">
          <reference field="1" count="1">
            <x v="160"/>
          </reference>
          <reference field="2" count="1" selected="0">
            <x v="79"/>
          </reference>
          <reference field="44" count="1" selected="0">
            <x v="176"/>
          </reference>
        </references>
      </pivotArea>
    </format>
    <format dxfId="1380">
      <pivotArea dataOnly="0" labelOnly="1" outline="0" fieldPosition="0">
        <references count="3">
          <reference field="1" count="1">
            <x v="92"/>
          </reference>
          <reference field="2" count="1" selected="0">
            <x v="24"/>
          </reference>
          <reference field="44" count="1" selected="0">
            <x v="93"/>
          </reference>
        </references>
      </pivotArea>
    </format>
    <format dxfId="1379">
      <pivotArea dataOnly="0" labelOnly="1" outline="0" fieldPosition="0">
        <references count="3">
          <reference field="1" count="1">
            <x v="30"/>
          </reference>
          <reference field="2" count="1" selected="0">
            <x v="3"/>
          </reference>
          <reference field="44" count="1" selected="0">
            <x v="37"/>
          </reference>
        </references>
      </pivotArea>
    </format>
    <format dxfId="1378">
      <pivotArea dataOnly="0" labelOnly="1" outline="0" fieldPosition="0">
        <references count="3">
          <reference field="1" count="1">
            <x v="134"/>
          </reference>
          <reference field="2" count="1" selected="0">
            <x v="24"/>
          </reference>
          <reference field="44" count="1" selected="0">
            <x v="136"/>
          </reference>
        </references>
      </pivotArea>
    </format>
    <format dxfId="1377">
      <pivotArea dataOnly="0" labelOnly="1" outline="0" fieldPosition="0">
        <references count="3">
          <reference field="1" count="1">
            <x v="81"/>
          </reference>
          <reference field="2" count="1" selected="0">
            <x v="48"/>
          </reference>
          <reference field="44" count="1" selected="0">
            <x v="82"/>
          </reference>
        </references>
      </pivotArea>
    </format>
    <format dxfId="1376">
      <pivotArea dataOnly="0" labelOnly="1" outline="0" fieldPosition="0">
        <references count="3">
          <reference field="1" count="1">
            <x v="60"/>
          </reference>
          <reference field="2" count="1" selected="0">
            <x v="34"/>
          </reference>
          <reference field="44" count="1" selected="0">
            <x v="60"/>
          </reference>
        </references>
      </pivotArea>
    </format>
    <format dxfId="1375">
      <pivotArea dataOnly="0" labelOnly="1" outline="0" fieldPosition="0">
        <references count="3">
          <reference field="1" count="1">
            <x v="38"/>
          </reference>
          <reference field="2" count="1" selected="0">
            <x v="13"/>
          </reference>
          <reference field="44" count="1" selected="0">
            <x v="28"/>
          </reference>
        </references>
      </pivotArea>
    </format>
    <format dxfId="1374">
      <pivotArea dataOnly="0" labelOnly="1" outline="0" fieldPosition="0">
        <references count="3">
          <reference field="1" count="1">
            <x v="80"/>
          </reference>
          <reference field="2" count="1" selected="0">
            <x v="47"/>
          </reference>
          <reference field="44" count="1" selected="0">
            <x v="81"/>
          </reference>
        </references>
      </pivotArea>
    </format>
    <format dxfId="1373">
      <pivotArea dataOnly="0" labelOnly="1" outline="0" fieldPosition="0">
        <references count="3">
          <reference field="1" count="1">
            <x v="48"/>
          </reference>
          <reference field="2" count="1" selected="0">
            <x v="24"/>
          </reference>
          <reference field="44" count="1" selected="0">
            <x v="184"/>
          </reference>
        </references>
      </pivotArea>
    </format>
    <format dxfId="1372">
      <pivotArea dataOnly="0" labelOnly="1" outline="0" fieldPosition="0">
        <references count="3">
          <reference field="1" count="1">
            <x v="158"/>
          </reference>
          <reference field="2" count="1" selected="0">
            <x v="40"/>
          </reference>
          <reference field="44" count="1" selected="0">
            <x v="71"/>
          </reference>
        </references>
      </pivotArea>
    </format>
    <format dxfId="1371">
      <pivotArea dataOnly="0" labelOnly="1" outline="0" fieldPosition="0">
        <references count="3">
          <reference field="1" count="1">
            <x v="77"/>
          </reference>
          <reference field="2" count="1" selected="0">
            <x v="24"/>
          </reference>
          <reference field="44" count="1" selected="0">
            <x v="78"/>
          </reference>
        </references>
      </pivotArea>
    </format>
    <format dxfId="1370">
      <pivotArea dataOnly="0" labelOnly="1" outline="0" fieldPosition="0">
        <references count="3">
          <reference field="1" count="1">
            <x v="161"/>
          </reference>
          <reference field="2" count="1" selected="0">
            <x v="80"/>
          </reference>
          <reference field="44" count="1" selected="0">
            <x v="177"/>
          </reference>
        </references>
      </pivotArea>
    </format>
    <format dxfId="1369">
      <pivotArea dataOnly="0" labelOnly="1" outline="0" fieldPosition="0">
        <references count="3">
          <reference field="1" count="1">
            <x v="54"/>
          </reference>
          <reference field="2" count="1" selected="0">
            <x v="29"/>
          </reference>
          <reference field="44" count="1" selected="0">
            <x v="54"/>
          </reference>
        </references>
      </pivotArea>
    </format>
    <format dxfId="1368">
      <pivotArea dataOnly="0" labelOnly="1" outline="0" fieldPosition="0">
        <references count="3">
          <reference field="1" count="1">
            <x v="51"/>
          </reference>
          <reference field="2" count="1" selected="0">
            <x v="24"/>
          </reference>
          <reference field="44" count="1" selected="0">
            <x v="51"/>
          </reference>
        </references>
      </pivotArea>
    </format>
    <format dxfId="1367">
      <pivotArea dataOnly="0" labelOnly="1" outline="0" fieldPosition="0">
        <references count="3">
          <reference field="1" count="1">
            <x v="132"/>
          </reference>
          <reference field="2" count="1" selected="0">
            <x v="24"/>
          </reference>
          <reference field="44" count="1" selected="0">
            <x v="134"/>
          </reference>
        </references>
      </pivotArea>
    </format>
    <format dxfId="1366">
      <pivotArea dataOnly="0" labelOnly="1" outline="0" fieldPosition="0">
        <references count="3">
          <reference field="1" count="1">
            <x v="94"/>
          </reference>
          <reference field="2" count="1" selected="0">
            <x v="55"/>
          </reference>
          <reference field="44" count="1" selected="0">
            <x v="95"/>
          </reference>
        </references>
      </pivotArea>
    </format>
    <format dxfId="1365">
      <pivotArea dataOnly="0" labelOnly="1" outline="0" fieldPosition="0">
        <references count="3">
          <reference field="1" count="1">
            <x v="85"/>
          </reference>
          <reference field="2" count="1" selected="0">
            <x v="24"/>
          </reference>
          <reference field="44" count="1" selected="0">
            <x v="86"/>
          </reference>
        </references>
      </pivotArea>
    </format>
    <format dxfId="1364">
      <pivotArea dataOnly="0" labelOnly="1" outline="0" fieldPosition="0">
        <references count="3">
          <reference field="1" count="1">
            <x v="145"/>
          </reference>
          <reference field="2" count="1" selected="0">
            <x v="74"/>
          </reference>
          <reference field="44" count="1" selected="0">
            <x v="147"/>
          </reference>
        </references>
      </pivotArea>
    </format>
    <format dxfId="1363">
      <pivotArea dataOnly="0" labelOnly="1" outline="0" fieldPosition="0">
        <references count="3">
          <reference field="1" count="1">
            <x v="109"/>
          </reference>
          <reference field="2" count="1" selected="0">
            <x v="24"/>
          </reference>
          <reference field="44" count="1" selected="0">
            <x v="111"/>
          </reference>
        </references>
      </pivotArea>
    </format>
    <format dxfId="1362">
      <pivotArea dataOnly="0" labelOnly="1" outline="0" fieldPosition="0">
        <references count="3">
          <reference field="1" count="1">
            <x v="46"/>
          </reference>
          <reference field="2" count="1" selected="0">
            <x v="24"/>
          </reference>
          <reference field="44" count="1" selected="0">
            <x v="30"/>
          </reference>
        </references>
      </pivotArea>
    </format>
    <format dxfId="1361">
      <pivotArea dataOnly="0" labelOnly="1" outline="0" fieldPosition="0">
        <references count="3">
          <reference field="1" count="1">
            <x v="164"/>
          </reference>
          <reference field="2" count="1" selected="0">
            <x v="24"/>
          </reference>
          <reference field="44" count="1" selected="0">
            <x v="180"/>
          </reference>
        </references>
      </pivotArea>
    </format>
    <format dxfId="1360">
      <pivotArea dataOnly="0" labelOnly="1" outline="0" fieldPosition="0">
        <references count="3">
          <reference field="1" count="1">
            <x v="93"/>
          </reference>
          <reference field="2" count="1" selected="0">
            <x v="54"/>
          </reference>
          <reference field="44" count="1" selected="0">
            <x v="94"/>
          </reference>
        </references>
      </pivotArea>
    </format>
    <format dxfId="1359">
      <pivotArea dataOnly="0" labelOnly="1" outline="0" fieldPosition="0">
        <references count="3">
          <reference field="1" count="1">
            <x v="124"/>
          </reference>
          <reference field="2" count="1" selected="0">
            <x v="24"/>
          </reference>
          <reference field="44" count="1" selected="0">
            <x v="126"/>
          </reference>
        </references>
      </pivotArea>
    </format>
    <format dxfId="1358">
      <pivotArea dataOnly="0" labelOnly="1" outline="0" fieldPosition="0">
        <references count="3">
          <reference field="1" count="1">
            <x v="115"/>
          </reference>
          <reference field="2" count="1" selected="0">
            <x v="64"/>
          </reference>
          <reference field="44" count="1" selected="0">
            <x v="117"/>
          </reference>
        </references>
      </pivotArea>
    </format>
    <format dxfId="1357">
      <pivotArea dataOnly="0" labelOnly="1" outline="0" fieldPosition="0">
        <references count="3">
          <reference field="1" count="1">
            <x v="42"/>
          </reference>
          <reference field="2" count="1" selected="0">
            <x v="0"/>
          </reference>
          <reference field="44" count="1" selected="0">
            <x v="44"/>
          </reference>
        </references>
      </pivotArea>
    </format>
    <format dxfId="1356">
      <pivotArea dataOnly="0" labelOnly="1" outline="0" fieldPosition="0">
        <references count="3">
          <reference field="1" count="1">
            <x v="71"/>
          </reference>
          <reference field="2" count="1" selected="0">
            <x v="41"/>
          </reference>
          <reference field="44" count="1" selected="0">
            <x v="72"/>
          </reference>
        </references>
      </pivotArea>
    </format>
    <format dxfId="1355">
      <pivotArea dataOnly="0" labelOnly="1" outline="0" fieldPosition="0">
        <references count="3">
          <reference field="1" count="1">
            <x v="69"/>
          </reference>
          <reference field="2" count="1" selected="0">
            <x v="38"/>
          </reference>
          <reference field="44" count="1" selected="0">
            <x v="69"/>
          </reference>
        </references>
      </pivotArea>
    </format>
    <format dxfId="1354">
      <pivotArea dataOnly="0" labelOnly="1" outline="0" fieldPosition="0">
        <references count="3">
          <reference field="1" count="1">
            <x v="55"/>
          </reference>
          <reference field="2" count="1" selected="0">
            <x v="30"/>
          </reference>
          <reference field="44" count="1" selected="0">
            <x v="55"/>
          </reference>
        </references>
      </pivotArea>
    </format>
    <format dxfId="1353">
      <pivotArea dataOnly="0" labelOnly="1" outline="0" fieldPosition="0">
        <references count="3">
          <reference field="1" count="1">
            <x v="31"/>
          </reference>
          <reference field="2" count="1" selected="0">
            <x v="6"/>
          </reference>
          <reference field="44" count="1" selected="0">
            <x v="21"/>
          </reference>
        </references>
      </pivotArea>
    </format>
    <format dxfId="1352">
      <pivotArea dataOnly="0" labelOnly="1" outline="0" fieldPosition="0">
        <references count="3">
          <reference field="1" count="1">
            <x v="98"/>
          </reference>
          <reference field="2" count="1" selected="0">
            <x v="57"/>
          </reference>
          <reference field="44" count="1" selected="0">
            <x v="99"/>
          </reference>
        </references>
      </pivotArea>
    </format>
    <format dxfId="1351">
      <pivotArea dataOnly="0" labelOnly="1" outline="0" fieldPosition="0">
        <references count="3">
          <reference field="1" count="1">
            <x v="116"/>
          </reference>
          <reference field="2" count="1" selected="0">
            <x v="24"/>
          </reference>
          <reference field="44" count="1" selected="0">
            <x v="118"/>
          </reference>
        </references>
      </pivotArea>
    </format>
    <format dxfId="1350">
      <pivotArea dataOnly="0" labelOnly="1" outline="0" fieldPosition="0">
        <references count="3">
          <reference field="1" count="1">
            <x v="141"/>
          </reference>
          <reference field="2" count="1" selected="0">
            <x v="71"/>
          </reference>
          <reference field="44" count="1" selected="0">
            <x v="143"/>
          </reference>
        </references>
      </pivotArea>
    </format>
    <format dxfId="1349">
      <pivotArea dataOnly="0" labelOnly="1" outline="0" fieldPosition="0">
        <references count="3">
          <reference field="1" count="1">
            <x v="167"/>
          </reference>
          <reference field="2" count="1" selected="0">
            <x v="24"/>
          </reference>
          <reference field="44" count="1" selected="0">
            <x v="182"/>
          </reference>
        </references>
      </pivotArea>
    </format>
    <format dxfId="1348">
      <pivotArea dataOnly="0" labelOnly="1" outline="0" fieldPosition="0">
        <references count="3">
          <reference field="1" count="1">
            <x v="72"/>
          </reference>
          <reference field="2" count="1" selected="0">
            <x v="42"/>
          </reference>
          <reference field="44" count="1" selected="0">
            <x v="73"/>
          </reference>
        </references>
      </pivotArea>
    </format>
    <format dxfId="1347">
      <pivotArea dataOnly="0" labelOnly="1" outline="0" fieldPosition="0">
        <references count="3">
          <reference field="1" count="1">
            <x v="18"/>
          </reference>
          <reference field="2" count="1" selected="0">
            <x v="24"/>
          </reference>
          <reference field="44" count="1" selected="0">
            <x v="12"/>
          </reference>
        </references>
      </pivotArea>
    </format>
    <format dxfId="1346">
      <pivotArea dataOnly="0" labelOnly="1" outline="0" fieldPosition="0">
        <references count="3">
          <reference field="1" count="1">
            <x v="142"/>
          </reference>
          <reference field="2" count="1" selected="0">
            <x v="75"/>
          </reference>
          <reference field="44" count="1" selected="0">
            <x v="144"/>
          </reference>
        </references>
      </pivotArea>
    </format>
    <format dxfId="1345">
      <pivotArea dataOnly="0" labelOnly="1" outline="0" fieldPosition="0">
        <references count="3">
          <reference field="1" count="1">
            <x v="15"/>
          </reference>
          <reference field="2" count="1" selected="0">
            <x v="24"/>
          </reference>
          <reference field="44" count="1" selected="0">
            <x v="17"/>
          </reference>
        </references>
      </pivotArea>
    </format>
    <format dxfId="1344">
      <pivotArea dataOnly="0" labelOnly="1" outline="0" fieldPosition="0">
        <references count="3">
          <reference field="1" count="1">
            <x v="140"/>
          </reference>
          <reference field="2" count="1" selected="0">
            <x v="24"/>
          </reference>
          <reference field="44" count="1" selected="0">
            <x v="142"/>
          </reference>
        </references>
      </pivotArea>
    </format>
    <format dxfId="1343">
      <pivotArea dataOnly="0" labelOnly="1" outline="0" fieldPosition="0">
        <references count="3">
          <reference field="1" count="1">
            <x v="39"/>
          </reference>
          <reference field="2" count="1" selected="0">
            <x v="22"/>
          </reference>
          <reference field="44" count="1" selected="0">
            <x v="38"/>
          </reference>
        </references>
      </pivotArea>
    </format>
    <format dxfId="1342">
      <pivotArea dataOnly="0" labelOnly="1" outline="0" fieldPosition="0">
        <references count="3">
          <reference field="1" count="1">
            <x v="49"/>
          </reference>
          <reference field="2" count="1" selected="0">
            <x v="27"/>
          </reference>
          <reference field="44" count="1" selected="0">
            <x v="49"/>
          </reference>
        </references>
      </pivotArea>
    </format>
    <format dxfId="1341">
      <pivotArea dataOnly="0" labelOnly="1" outline="0" fieldPosition="0">
        <references count="3">
          <reference field="1" count="1">
            <x v="7"/>
          </reference>
          <reference field="2" count="1" selected="0">
            <x v="24"/>
          </reference>
          <reference field="44" count="1" selected="0">
            <x v="14"/>
          </reference>
        </references>
      </pivotArea>
    </format>
    <format dxfId="1340">
      <pivotArea dataOnly="0" labelOnly="1" outline="0" fieldPosition="0">
        <references count="3">
          <reference field="1" count="1">
            <x v="62"/>
          </reference>
          <reference field="2" count="1" selected="0">
            <x v="35"/>
          </reference>
          <reference field="44" count="1" selected="0">
            <x v="62"/>
          </reference>
        </references>
      </pivotArea>
    </format>
    <format dxfId="1339">
      <pivotArea dataOnly="0" labelOnly="1" outline="0" fieldPosition="0">
        <references count="3">
          <reference field="1" count="1">
            <x v="67"/>
          </reference>
          <reference field="2" count="1" selected="0">
            <x v="36"/>
          </reference>
          <reference field="44" count="1" selected="0">
            <x v="67"/>
          </reference>
        </references>
      </pivotArea>
    </format>
    <format dxfId="1338">
      <pivotArea dataOnly="0" labelOnly="1" outline="0" fieldPosition="0">
        <references count="3">
          <reference field="1" count="1">
            <x v="151"/>
          </reference>
          <reference field="2" count="1" selected="0">
            <x v="24"/>
          </reference>
          <reference field="44" count="1" selected="0">
            <x v="153"/>
          </reference>
        </references>
      </pivotArea>
    </format>
    <format dxfId="1337">
      <pivotArea dataOnly="0" labelOnly="1" outline="0" fieldPosition="0">
        <references count="3">
          <reference field="1" count="1">
            <x v="29"/>
          </reference>
          <reference field="2" count="1" selected="0">
            <x v="7"/>
          </reference>
          <reference field="44" count="1" selected="0">
            <x v="8"/>
          </reference>
        </references>
      </pivotArea>
    </format>
    <format dxfId="1336">
      <pivotArea dataOnly="0" labelOnly="1" outline="0" fieldPosition="0">
        <references count="3">
          <reference field="1" count="1">
            <x v="10"/>
          </reference>
          <reference field="2" count="1" selected="0">
            <x v="24"/>
          </reference>
          <reference field="44" count="1" selected="0">
            <x v="29"/>
          </reference>
        </references>
      </pivotArea>
    </format>
    <format dxfId="1335">
      <pivotArea dataOnly="0" labelOnly="1" outline="0" fieldPosition="0">
        <references count="3">
          <reference field="1" count="1">
            <x v="88"/>
          </reference>
          <reference field="2" count="1" selected="0">
            <x v="51"/>
          </reference>
          <reference field="44" count="1" selected="0">
            <x v="89"/>
          </reference>
        </references>
      </pivotArea>
    </format>
    <format dxfId="1334">
      <pivotArea dataOnly="0" labelOnly="1" outline="0" fieldPosition="0">
        <references count="3">
          <reference field="1" count="1">
            <x v="35"/>
          </reference>
          <reference field="2" count="1" selected="0">
            <x v="18"/>
          </reference>
          <reference field="44" count="1" selected="0">
            <x v="33"/>
          </reference>
        </references>
      </pivotArea>
    </format>
    <format dxfId="1333">
      <pivotArea dataOnly="0" labelOnly="1" outline="0" fieldPosition="0">
        <references count="3">
          <reference field="1" count="1">
            <x v="100"/>
          </reference>
          <reference field="2" count="1" selected="0">
            <x v="24"/>
          </reference>
          <reference field="44" count="1" selected="0">
            <x v="101"/>
          </reference>
        </references>
      </pivotArea>
    </format>
    <format dxfId="1332">
      <pivotArea dataOnly="0" labelOnly="1" outline="0" fieldPosition="0">
        <references count="3">
          <reference field="1" count="1">
            <x v="125"/>
          </reference>
          <reference field="2" count="1" selected="0">
            <x v="67"/>
          </reference>
          <reference field="44" count="1" selected="0">
            <x v="127"/>
          </reference>
        </references>
      </pivotArea>
    </format>
    <format dxfId="1331">
      <pivotArea dataOnly="0" labelOnly="1" outline="0" fieldPosition="0">
        <references count="3">
          <reference field="1" count="1">
            <x v="126"/>
          </reference>
          <reference field="2" count="1" selected="0">
            <x v="68"/>
          </reference>
          <reference field="44" count="1" selected="0">
            <x v="128"/>
          </reference>
        </references>
      </pivotArea>
    </format>
    <format dxfId="1330">
      <pivotArea dataOnly="0" labelOnly="1" outline="0" fieldPosition="0">
        <references count="3">
          <reference field="1" count="1">
            <x v="32"/>
          </reference>
          <reference field="2" count="1" selected="0">
            <x v="12"/>
          </reference>
          <reference field="44" count="1" selected="0">
            <x v="26"/>
          </reference>
        </references>
      </pivotArea>
    </format>
    <format dxfId="1329">
      <pivotArea dataOnly="0" labelOnly="1" outline="0" fieldPosition="0">
        <references count="3">
          <reference field="1" count="1">
            <x v="43"/>
          </reference>
          <reference field="2" count="1" selected="0">
            <x v="8"/>
          </reference>
          <reference field="44" count="1" selected="0">
            <x v="25"/>
          </reference>
        </references>
      </pivotArea>
    </format>
    <format dxfId="1328">
      <pivotArea dataOnly="0" labelOnly="1" outline="0" fieldPosition="0">
        <references count="3">
          <reference field="1" count="1">
            <x v="34"/>
          </reference>
          <reference field="2" count="1" selected="0">
            <x v="24"/>
          </reference>
          <reference field="44" count="1" selected="0">
            <x v="19"/>
          </reference>
        </references>
      </pivotArea>
    </format>
    <format dxfId="1327">
      <pivotArea dataOnly="0" labelOnly="1" outline="0" fieldPosition="0">
        <references count="3">
          <reference field="1" count="1">
            <x v="13"/>
          </reference>
          <reference field="2" count="1" selected="0">
            <x v="20"/>
          </reference>
          <reference field="44" count="1" selected="0">
            <x v="16"/>
          </reference>
        </references>
      </pivotArea>
    </format>
    <format dxfId="1326">
      <pivotArea dataOnly="0" labelOnly="1" outline="0" fieldPosition="0">
        <references count="3">
          <reference field="1" count="1">
            <x v="156"/>
          </reference>
          <reference field="2" count="1" selected="0">
            <x v="24"/>
          </reference>
          <reference field="44" count="1" selected="0">
            <x v="174"/>
          </reference>
        </references>
      </pivotArea>
    </format>
    <format dxfId="1325">
      <pivotArea dataOnly="0" labelOnly="1" outline="0" fieldPosition="0">
        <references count="3">
          <reference field="1" count="1">
            <x v="129"/>
          </reference>
          <reference field="2" count="1" selected="0">
            <x v="24"/>
          </reference>
          <reference field="44" count="1" selected="0">
            <x v="131"/>
          </reference>
        </references>
      </pivotArea>
    </format>
    <format dxfId="1324">
      <pivotArea dataOnly="0" labelOnly="1" outline="0" fieldPosition="0">
        <references count="3">
          <reference field="1" count="1">
            <x v="123"/>
          </reference>
          <reference field="2" count="1" selected="0">
            <x v="24"/>
          </reference>
          <reference field="44" count="1" selected="0">
            <x v="125"/>
          </reference>
        </references>
      </pivotArea>
    </format>
    <format dxfId="1323">
      <pivotArea dataOnly="0" labelOnly="1" outline="0" fieldPosition="0">
        <references count="3">
          <reference field="1" count="1">
            <x v="27"/>
          </reference>
          <reference field="2" count="1" selected="0">
            <x v="24"/>
          </reference>
          <reference field="44" count="1" selected="0">
            <x v="35"/>
          </reference>
        </references>
      </pivotArea>
    </format>
    <format dxfId="1322">
      <pivotArea dataOnly="0" labelOnly="1" outline="0" fieldPosition="0">
        <references count="3">
          <reference field="1" count="1">
            <x v="78"/>
          </reference>
          <reference field="2" count="1" selected="0">
            <x v="24"/>
          </reference>
          <reference field="44" count="1" selected="0">
            <x v="79"/>
          </reference>
        </references>
      </pivotArea>
    </format>
    <format dxfId="1321">
      <pivotArea dataOnly="0" labelOnly="1" outline="0" fieldPosition="0">
        <references count="3">
          <reference field="1" count="1">
            <x v="84"/>
          </reference>
          <reference field="2" count="1" selected="0">
            <x v="24"/>
          </reference>
          <reference field="44" count="1" selected="0">
            <x v="85"/>
          </reference>
        </references>
      </pivotArea>
    </format>
    <format dxfId="1320">
      <pivotArea dataOnly="0" labelOnly="1" outline="0" fieldPosition="0">
        <references count="3">
          <reference field="1" count="1">
            <x v="33"/>
          </reference>
          <reference field="2" count="1" selected="0">
            <x v="15"/>
          </reference>
          <reference field="44" count="1" selected="0">
            <x v="32"/>
          </reference>
        </references>
      </pivotArea>
    </format>
    <format dxfId="1319">
      <pivotArea dataOnly="0" labelOnly="1" outline="0" fieldPosition="0">
        <references count="3">
          <reference field="1" count="1">
            <x v="57"/>
          </reference>
          <reference field="2" count="1" selected="0">
            <x v="32"/>
          </reference>
          <reference field="44" count="1" selected="0">
            <x v="57"/>
          </reference>
        </references>
      </pivotArea>
    </format>
    <format dxfId="1318">
      <pivotArea dataOnly="0" labelOnly="1" outline="0" fieldPosition="0">
        <references count="3">
          <reference field="1" count="1">
            <x v="111"/>
          </reference>
          <reference field="2" count="1" selected="0">
            <x v="24"/>
          </reference>
          <reference field="44" count="1" selected="0">
            <x v="113"/>
          </reference>
        </references>
      </pivotArea>
    </format>
    <format dxfId="1317">
      <pivotArea dataOnly="0" labelOnly="1" outline="0" fieldPosition="0">
        <references count="3">
          <reference field="1" count="1">
            <x v="99"/>
          </reference>
          <reference field="2" count="1" selected="0">
            <x v="24"/>
          </reference>
          <reference field="44" count="1" selected="0">
            <x v="100"/>
          </reference>
        </references>
      </pivotArea>
    </format>
    <format dxfId="1316">
      <pivotArea dataOnly="0" labelOnly="1" outline="0" fieldPosition="0">
        <references count="3">
          <reference field="1" count="1">
            <x v="23"/>
          </reference>
          <reference field="2" count="1" selected="0">
            <x v="24"/>
          </reference>
          <reference field="44" count="1" selected="0">
            <x v="41"/>
          </reference>
        </references>
      </pivotArea>
    </format>
    <format dxfId="1315">
      <pivotArea dataOnly="0" labelOnly="1" outline="0" fieldPosition="0">
        <references count="3">
          <reference field="1" count="1">
            <x v="20"/>
          </reference>
          <reference field="2" count="1" selected="0">
            <x v="25"/>
          </reference>
          <reference field="44" count="1" selected="0">
            <x v="34"/>
          </reference>
        </references>
      </pivotArea>
    </format>
    <format dxfId="1314">
      <pivotArea dataOnly="0" labelOnly="1" outline="0" fieldPosition="0">
        <references count="3">
          <reference field="1" count="1">
            <x v="112"/>
          </reference>
          <reference field="2" count="1" selected="0">
            <x v="62"/>
          </reference>
          <reference field="44" count="1" selected="0">
            <x v="114"/>
          </reference>
        </references>
      </pivotArea>
    </format>
    <format dxfId="1313">
      <pivotArea dataOnly="0" labelOnly="1" outline="0" fieldPosition="0">
        <references count="3">
          <reference field="1" count="1">
            <x v="106"/>
          </reference>
          <reference field="2" count="1" selected="0">
            <x v="24"/>
          </reference>
          <reference field="44" count="1" selected="0">
            <x v="108"/>
          </reference>
        </references>
      </pivotArea>
    </format>
    <format dxfId="1312">
      <pivotArea dataOnly="0" labelOnly="1" outline="0" fieldPosition="0">
        <references count="3">
          <reference field="1" count="1">
            <x v="21"/>
          </reference>
          <reference field="2" count="1" selected="0">
            <x v="24"/>
          </reference>
          <reference field="44" count="1" selected="0">
            <x v="13"/>
          </reference>
        </references>
      </pivotArea>
    </format>
    <format dxfId="1311">
      <pivotArea dataOnly="0" labelOnly="1" outline="0" fieldPosition="0">
        <references count="3">
          <reference field="1" count="1">
            <x v="148"/>
          </reference>
          <reference field="2" count="1" selected="0">
            <x v="24"/>
          </reference>
          <reference field="44" count="1" selected="0">
            <x v="150"/>
          </reference>
        </references>
      </pivotArea>
    </format>
    <format dxfId="1310">
      <pivotArea dataOnly="0" labelOnly="1" outline="0" fieldPosition="0">
        <references count="3">
          <reference field="1" count="1">
            <x v="104"/>
          </reference>
          <reference field="2" count="1" selected="0">
            <x v="60"/>
          </reference>
          <reference field="44" count="1" selected="0">
            <x v="106"/>
          </reference>
        </references>
      </pivotArea>
    </format>
    <format dxfId="1309">
      <pivotArea dataOnly="0" labelOnly="1" outline="0" fieldPosition="0">
        <references count="3">
          <reference field="1" count="1">
            <x v="22"/>
          </reference>
          <reference field="2" count="1" selected="0">
            <x v="19"/>
          </reference>
          <reference field="44" count="1" selected="0">
            <x v="42"/>
          </reference>
        </references>
      </pivotArea>
    </format>
    <format dxfId="1308">
      <pivotArea dataOnly="0" labelOnly="1" outline="0" fieldPosition="0">
        <references count="3">
          <reference field="1" count="1">
            <x v="73"/>
          </reference>
          <reference field="2" count="1" selected="0">
            <x v="43"/>
          </reference>
          <reference field="44" count="1" selected="0">
            <x v="74"/>
          </reference>
        </references>
      </pivotArea>
    </format>
    <format dxfId="1307">
      <pivotArea dataOnly="0" labelOnly="1" outline="0" fieldPosition="0">
        <references count="3">
          <reference field="1" count="1">
            <x v="131"/>
          </reference>
          <reference field="2" count="1" selected="0">
            <x v="24"/>
          </reference>
          <reference field="44" count="1" selected="0">
            <x v="133"/>
          </reference>
        </references>
      </pivotArea>
    </format>
    <format dxfId="1306">
      <pivotArea dataOnly="0" labelOnly="1" outline="0" fieldPosition="0">
        <references count="3">
          <reference field="1" count="1">
            <x v="74"/>
          </reference>
          <reference field="2" count="1" selected="0">
            <x v="44"/>
          </reference>
          <reference field="44" count="1" selected="0">
            <x v="75"/>
          </reference>
        </references>
      </pivotArea>
    </format>
    <format dxfId="1305">
      <pivotArea dataOnly="0" labelOnly="1" outline="0" fieldPosition="0">
        <references count="3">
          <reference field="1" count="1">
            <x v="70"/>
          </reference>
          <reference field="2" count="1" selected="0">
            <x v="39"/>
          </reference>
          <reference field="44" count="1" selected="0">
            <x v="70"/>
          </reference>
        </references>
      </pivotArea>
    </format>
    <format dxfId="1304">
      <pivotArea dataOnly="0" labelOnly="1" outline="0" fieldPosition="0">
        <references count="3">
          <reference field="1" count="1">
            <x v="79"/>
          </reference>
          <reference field="2" count="1" selected="0">
            <x v="24"/>
          </reference>
          <reference field="44" count="1" selected="0">
            <x v="80"/>
          </reference>
        </references>
      </pivotArea>
    </format>
    <format dxfId="1303">
      <pivotArea dataOnly="0" labelOnly="1" outline="0" fieldPosition="0">
        <references count="3">
          <reference field="1" count="1">
            <x v="113"/>
          </reference>
          <reference field="2" count="1" selected="0">
            <x v="63"/>
          </reference>
          <reference field="44" count="1" selected="0">
            <x v="115"/>
          </reference>
        </references>
      </pivotArea>
    </format>
    <format dxfId="1302">
      <pivotArea dataOnly="0" labelOnly="1" outline="0" fieldPosition="0">
        <references count="3">
          <reference field="1" count="1">
            <x v="19"/>
          </reference>
          <reference field="2" count="1" selected="0">
            <x v="17"/>
          </reference>
          <reference field="44" count="1" selected="0">
            <x v="170"/>
          </reference>
        </references>
      </pivotArea>
    </format>
    <format dxfId="1301">
      <pivotArea dataOnly="0" labelOnly="1" outline="0" fieldPosition="0">
        <references count="3">
          <reference field="1" count="1">
            <x v="155"/>
          </reference>
          <reference field="2" count="1" selected="0">
            <x v="24"/>
          </reference>
          <reference field="44" count="1" selected="0">
            <x v="173"/>
          </reference>
        </references>
      </pivotArea>
    </format>
    <format dxfId="1300">
      <pivotArea dataOnly="0" labelOnly="1" outline="0" fieldPosition="0">
        <references count="3">
          <reference field="1" count="1">
            <x v="44"/>
          </reference>
          <reference field="2" count="1" selected="0">
            <x v="24"/>
          </reference>
          <reference field="44" count="1" selected="0">
            <x v="45"/>
          </reference>
        </references>
      </pivotArea>
    </format>
    <format dxfId="1299">
      <pivotArea dataOnly="0" labelOnly="1" outline="0" fieldPosition="0">
        <references count="3">
          <reference field="1" count="1">
            <x v="40"/>
          </reference>
          <reference field="2" count="1" selected="0">
            <x v="24"/>
          </reference>
          <reference field="44" count="1" selected="0">
            <x v="9"/>
          </reference>
        </references>
      </pivotArea>
    </format>
    <format dxfId="1298">
      <pivotArea dataOnly="0" labelOnly="1" outline="0" fieldPosition="0">
        <references count="3">
          <reference field="1" count="1">
            <x v="52"/>
          </reference>
          <reference field="2" count="1" selected="0">
            <x v="24"/>
          </reference>
          <reference field="44" count="1" selected="0">
            <x v="52"/>
          </reference>
        </references>
      </pivotArea>
    </format>
    <format dxfId="1297">
      <pivotArea dataOnly="0" labelOnly="1" outline="0" fieldPosition="0">
        <references count="3">
          <reference field="1" count="1">
            <x v="101"/>
          </reference>
          <reference field="2" count="1" selected="0">
            <x v="58"/>
          </reference>
          <reference field="44" count="1" selected="0">
            <x v="103"/>
          </reference>
        </references>
      </pivotArea>
    </format>
    <format dxfId="1296">
      <pivotArea dataOnly="0" labelOnly="1" outline="0" fieldPosition="0">
        <references count="3">
          <reference field="1" count="1">
            <x v="97"/>
          </reference>
          <reference field="2" count="1" selected="0">
            <x v="24"/>
          </reference>
          <reference field="44" count="1" selected="0">
            <x v="98"/>
          </reference>
        </references>
      </pivotArea>
    </format>
    <format dxfId="1295">
      <pivotArea dataOnly="0" labelOnly="1" outline="0" fieldPosition="0">
        <references count="3">
          <reference field="1" count="1">
            <x v="137"/>
          </reference>
          <reference field="2" count="1" selected="0">
            <x v="70"/>
          </reference>
          <reference field="44" count="1" selected="0">
            <x v="139"/>
          </reference>
        </references>
      </pivotArea>
    </format>
    <format dxfId="1294">
      <pivotArea dataOnly="0" labelOnly="1" outline="0" fieldPosition="0">
        <references count="3">
          <reference field="1" count="1">
            <x v="24"/>
          </reference>
          <reference field="2" count="1" selected="0">
            <x v="24"/>
          </reference>
          <reference field="44" count="1" selected="0">
            <x v="47"/>
          </reference>
        </references>
      </pivotArea>
    </format>
    <format dxfId="1293">
      <pivotArea dataOnly="0" labelOnly="1" outline="0" fieldPosition="0">
        <references count="3">
          <reference field="1" count="1">
            <x v="110"/>
          </reference>
          <reference field="2" count="1" selected="0">
            <x v="24"/>
          </reference>
          <reference field="44" count="1" selected="0">
            <x v="112"/>
          </reference>
        </references>
      </pivotArea>
    </format>
    <format dxfId="1292">
      <pivotArea dataOnly="0" labelOnly="1" outline="0" fieldPosition="0">
        <references count="3">
          <reference field="1" count="1">
            <x v="105"/>
          </reference>
          <reference field="2" count="1" selected="0">
            <x v="24"/>
          </reference>
          <reference field="44" count="1" selected="0">
            <x v="107"/>
          </reference>
        </references>
      </pivotArea>
    </format>
    <format dxfId="1291">
      <pivotArea dataOnly="0" labelOnly="1" outline="0" fieldPosition="0">
        <references count="3">
          <reference field="1" count="1">
            <x v="152"/>
          </reference>
          <reference field="2" count="1" selected="0">
            <x v="24"/>
          </reference>
          <reference field="44" count="1" selected="0">
            <x v="154"/>
          </reference>
        </references>
      </pivotArea>
    </format>
    <format dxfId="1290">
      <pivotArea dataOnly="0" labelOnly="1" outline="0" fieldPosition="0">
        <references count="3">
          <reference field="1" count="1">
            <x v="63"/>
          </reference>
          <reference field="2" count="1" selected="0">
            <x v="24"/>
          </reference>
          <reference field="44" count="1" selected="0">
            <x v="63"/>
          </reference>
        </references>
      </pivotArea>
    </format>
    <format dxfId="1289">
      <pivotArea dataOnly="0" labelOnly="1" outline="0" fieldPosition="0">
        <references count="3">
          <reference field="1" count="1">
            <x v="108"/>
          </reference>
          <reference field="2" count="1" selected="0">
            <x v="24"/>
          </reference>
          <reference field="44" count="1" selected="0">
            <x v="110"/>
          </reference>
        </references>
      </pivotArea>
    </format>
    <format dxfId="1288">
      <pivotArea dataOnly="0" labelOnly="1" outline="0" fieldPosition="0">
        <references count="3">
          <reference field="1" count="1">
            <x v="103"/>
          </reference>
          <reference field="2" count="1" selected="0">
            <x v="82"/>
          </reference>
          <reference field="44" count="1" selected="0">
            <x v="105"/>
          </reference>
        </references>
      </pivotArea>
    </format>
    <format dxfId="1287">
      <pivotArea dataOnly="0" labelOnly="1" outline="0" fieldPosition="0">
        <references count="3">
          <reference field="1" count="1">
            <x v="86"/>
          </reference>
          <reference field="2" count="1" selected="0">
            <x v="24"/>
          </reference>
          <reference field="44" count="1" selected="0">
            <x v="87"/>
          </reference>
        </references>
      </pivotArea>
    </format>
    <format dxfId="1286">
      <pivotArea dataOnly="0" labelOnly="1" outline="0" fieldPosition="0">
        <references count="3">
          <reference field="1" count="1">
            <x v="68"/>
          </reference>
          <reference field="2" count="1" selected="0">
            <x v="37"/>
          </reference>
          <reference field="44" count="1" selected="0">
            <x v="68"/>
          </reference>
        </references>
      </pivotArea>
    </format>
    <format dxfId="1285">
      <pivotArea dataOnly="0" labelOnly="1" outline="0" fieldPosition="0">
        <references count="3">
          <reference field="1" count="1">
            <x v="130"/>
          </reference>
          <reference field="2" count="1" selected="0">
            <x v="24"/>
          </reference>
          <reference field="44" count="1" selected="0">
            <x v="132"/>
          </reference>
        </references>
      </pivotArea>
    </format>
    <format dxfId="1284">
      <pivotArea dataOnly="0" labelOnly="1" outline="0" fieldPosition="0">
        <references count="3">
          <reference field="1" count="1">
            <x v="2"/>
          </reference>
          <reference field="2" count="1" selected="0">
            <x v="24"/>
          </reference>
          <reference field="44" count="1" selected="0">
            <x v="1"/>
          </reference>
        </references>
      </pivotArea>
    </format>
    <format dxfId="1283">
      <pivotArea dataOnly="0" labelOnly="1" outline="0" fieldPosition="0">
        <references count="3">
          <reference field="1" count="1">
            <x v="83"/>
          </reference>
          <reference field="2" count="1" selected="0">
            <x v="24"/>
          </reference>
          <reference field="44" count="1" selected="0">
            <x v="84"/>
          </reference>
        </references>
      </pivotArea>
    </format>
    <format dxfId="1282">
      <pivotArea dataOnly="0" labelOnly="1" outline="0" fieldPosition="0">
        <references count="3">
          <reference field="1" count="1">
            <x v="4"/>
          </reference>
          <reference field="2" count="1" selected="0">
            <x v="24"/>
          </reference>
          <reference field="44" count="1" selected="0">
            <x v="2"/>
          </reference>
        </references>
      </pivotArea>
    </format>
    <format dxfId="1281">
      <pivotArea dataOnly="0" labelOnly="1" outline="0" fieldPosition="0">
        <references count="3">
          <reference field="1" count="1">
            <x v="28"/>
          </reference>
          <reference field="2" count="1" selected="0">
            <x v="24"/>
          </reference>
          <reference field="44" count="1" selected="0">
            <x v="20"/>
          </reference>
        </references>
      </pivotArea>
    </format>
    <format dxfId="1280">
      <pivotArea dataOnly="0" labelOnly="1" outline="0" fieldPosition="0">
        <references count="3">
          <reference field="1" count="1">
            <x v="117"/>
          </reference>
          <reference field="2" count="1" selected="0">
            <x v="65"/>
          </reference>
          <reference field="44" count="1" selected="0">
            <x v="119"/>
          </reference>
        </references>
      </pivotArea>
    </format>
    <format dxfId="1279">
      <pivotArea dataOnly="0" labelOnly="1" outline="0" fieldPosition="0">
        <references count="3">
          <reference field="1" count="1">
            <x v="56"/>
          </reference>
          <reference field="2" count="1" selected="0">
            <x v="31"/>
          </reference>
          <reference field="44" count="1" selected="0">
            <x v="56"/>
          </reference>
        </references>
      </pivotArea>
    </format>
    <format dxfId="1278">
      <pivotArea dataOnly="0" labelOnly="1" outline="0" fieldPosition="0">
        <references count="3">
          <reference field="1" count="1">
            <x v="168"/>
          </reference>
          <reference field="2" count="1" selected="0">
            <x v="24"/>
          </reference>
          <reference field="44" count="1" selected="0">
            <x v="183"/>
          </reference>
        </references>
      </pivotArea>
    </format>
    <format dxfId="1277">
      <pivotArea dataOnly="0" labelOnly="1" outline="0" fieldPosition="0">
        <references count="3">
          <reference field="1" count="1">
            <x v="114"/>
          </reference>
          <reference field="2" count="1" selected="0">
            <x v="24"/>
          </reference>
          <reference field="44" count="1" selected="0">
            <x v="116"/>
          </reference>
        </references>
      </pivotArea>
    </format>
    <format dxfId="1276">
      <pivotArea dataOnly="0" labelOnly="1" outline="0" fieldPosition="0">
        <references count="3">
          <reference field="1" count="1">
            <x v="14"/>
          </reference>
          <reference field="2" count="1" selected="0">
            <x v="21"/>
          </reference>
          <reference field="44" count="1" selected="0">
            <x v="39"/>
          </reference>
        </references>
      </pivotArea>
    </format>
    <format dxfId="1275">
      <pivotArea dataOnly="0" labelOnly="1" outline="0" fieldPosition="0">
        <references count="3">
          <reference field="1" count="1">
            <x v="26"/>
          </reference>
          <reference field="2" count="1" selected="0">
            <x v="1"/>
          </reference>
          <reference field="44" count="1" selected="0">
            <x v="4"/>
          </reference>
        </references>
      </pivotArea>
    </format>
    <format dxfId="1274">
      <pivotArea dataOnly="0" labelOnly="1" outline="0" fieldPosition="0">
        <references count="3">
          <reference field="1" count="1">
            <x v="3"/>
          </reference>
          <reference field="2" count="1" selected="0">
            <x v="24"/>
          </reference>
          <reference field="44" count="1" selected="0">
            <x v="15"/>
          </reference>
        </references>
      </pivotArea>
    </format>
    <format dxfId="1273">
      <pivotArea dataOnly="0" labelOnly="1" outline="0" fieldPosition="0">
        <references count="3">
          <reference field="1" count="1">
            <x v="9"/>
          </reference>
          <reference field="2" count="1" selected="0">
            <x v="5"/>
          </reference>
          <reference field="44" count="1" selected="0">
            <x v="11"/>
          </reference>
        </references>
      </pivotArea>
    </format>
    <format dxfId="1272">
      <pivotArea dataOnly="0" labelOnly="1" outline="0" fieldPosition="0">
        <references count="3">
          <reference field="1" count="1">
            <x v="146"/>
          </reference>
          <reference field="2" count="1" selected="0">
            <x v="24"/>
          </reference>
          <reference field="44" count="1" selected="0">
            <x v="148"/>
          </reference>
        </references>
      </pivotArea>
    </format>
    <format dxfId="1271">
      <pivotArea dataOnly="0" labelOnly="1" outline="0" fieldPosition="0">
        <references count="3">
          <reference field="1" count="1">
            <x v="162"/>
          </reference>
          <reference field="2" count="1" selected="0">
            <x v="24"/>
          </reference>
          <reference field="44" count="1" selected="0">
            <x v="178"/>
          </reference>
        </references>
      </pivotArea>
    </format>
    <format dxfId="1270">
      <pivotArea dataOnly="0" labelOnly="1" outline="0" fieldPosition="0">
        <references count="3">
          <reference field="1" count="1">
            <x v="5"/>
          </reference>
          <reference field="2" count="1" selected="0">
            <x v="4"/>
          </reference>
          <reference field="44" count="1" selected="0">
            <x v="7"/>
          </reference>
        </references>
      </pivotArea>
    </format>
    <format dxfId="1269">
      <pivotArea dataOnly="0" labelOnly="1" outline="0" fieldPosition="0">
        <references count="3">
          <reference field="1" count="1">
            <x v="135"/>
          </reference>
          <reference field="2" count="1" selected="0">
            <x v="69"/>
          </reference>
          <reference field="44" count="1" selected="0">
            <x v="137"/>
          </reference>
        </references>
      </pivotArea>
    </format>
    <format dxfId="1268">
      <pivotArea dataOnly="0" labelOnly="1" outline="0" fieldPosition="0">
        <references count="3">
          <reference field="1" count="1">
            <x v="157"/>
          </reference>
          <reference field="2" count="1" selected="0">
            <x v="24"/>
          </reference>
          <reference field="44" count="1" selected="0">
            <x v="175"/>
          </reference>
        </references>
      </pivotArea>
    </format>
    <format dxfId="1267">
      <pivotArea dataOnly="0" labelOnly="1" outline="0" fieldPosition="0">
        <references count="3">
          <reference field="1" count="1">
            <x v="75"/>
          </reference>
          <reference field="2" count="1" selected="0">
            <x v="45"/>
          </reference>
          <reference field="44" count="1" selected="0">
            <x v="76"/>
          </reference>
        </references>
      </pivotArea>
    </format>
    <format dxfId="1266">
      <pivotArea dataOnly="0" labelOnly="1" outline="0" fieldPosition="0">
        <references count="3">
          <reference field="1" count="1">
            <x v="133"/>
          </reference>
          <reference field="2" count="1" selected="0">
            <x v="24"/>
          </reference>
          <reference field="44" count="1" selected="0">
            <x v="135"/>
          </reference>
        </references>
      </pivotArea>
    </format>
    <format dxfId="1265">
      <pivotArea dataOnly="0" labelOnly="1" outline="0" fieldPosition="0">
        <references count="3">
          <reference field="1" count="1">
            <x v="91"/>
          </reference>
          <reference field="2" count="1" selected="0">
            <x v="53"/>
          </reference>
          <reference field="44" count="1" selected="0">
            <x v="92"/>
          </reference>
        </references>
      </pivotArea>
    </format>
    <format dxfId="1264">
      <pivotArea dataOnly="0" labelOnly="1" outline="0" fieldPosition="0">
        <references count="3">
          <reference field="1" count="1">
            <x v="120"/>
          </reference>
          <reference field="2" count="1" selected="0">
            <x v="66"/>
          </reference>
          <reference field="44" count="1" selected="0">
            <x v="122"/>
          </reference>
        </references>
      </pivotArea>
    </format>
    <format dxfId="1263">
      <pivotArea dataOnly="0" labelOnly="1" outline="0" fieldPosition="0">
        <references count="3">
          <reference field="1" count="1">
            <x v="121"/>
          </reference>
          <reference field="2" count="1" selected="0">
            <x v="24"/>
          </reference>
          <reference field="44" count="1" selected="0">
            <x v="123"/>
          </reference>
        </references>
      </pivotArea>
    </format>
    <format dxfId="1262">
      <pivotArea dataOnly="0" labelOnly="1" outline="0" fieldPosition="0">
        <references count="3">
          <reference field="1" count="1">
            <x v="36"/>
          </reference>
          <reference field="2" count="1" selected="0">
            <x v="16"/>
          </reference>
          <reference field="44" count="1" selected="0">
            <x v="36"/>
          </reference>
        </references>
      </pivotArea>
    </format>
    <format dxfId="1261">
      <pivotArea dataOnly="0" labelOnly="1" outline="0" fieldPosition="0">
        <references count="3">
          <reference field="1" count="1">
            <x v="138"/>
          </reference>
          <reference field="2" count="1" selected="0">
            <x v="24"/>
          </reference>
          <reference field="44" count="1" selected="0">
            <x v="140"/>
          </reference>
        </references>
      </pivotArea>
    </format>
    <format dxfId="1260">
      <pivotArea dataOnly="0" labelOnly="1" outline="0" fieldPosition="0">
        <references count="3">
          <reference field="1" count="1">
            <x v="65"/>
          </reference>
          <reference field="2" count="1" selected="0">
            <x v="24"/>
          </reference>
          <reference field="44" count="1" selected="0">
            <x v="65"/>
          </reference>
        </references>
      </pivotArea>
    </format>
    <format dxfId="1259">
      <pivotArea dataOnly="0" labelOnly="1" outline="0" fieldPosition="0">
        <references count="3">
          <reference field="1" count="1">
            <x v="102"/>
          </reference>
          <reference field="2" count="1" selected="0">
            <x v="59"/>
          </reference>
          <reference field="44" count="1" selected="0">
            <x v="104"/>
          </reference>
        </references>
      </pivotArea>
    </format>
    <format dxfId="1258">
      <pivotArea dataOnly="0" labelOnly="1" outline="0" fieldPosition="0">
        <references count="3">
          <reference field="1" count="1">
            <x v="128"/>
          </reference>
          <reference field="2" count="1" selected="0">
            <x v="24"/>
          </reference>
          <reference field="44" count="1" selected="0">
            <x v="130"/>
          </reference>
        </references>
      </pivotArea>
    </format>
    <format dxfId="1257">
      <pivotArea dataOnly="0" labelOnly="1" outline="0" fieldPosition="0">
        <references count="3">
          <reference field="1" count="1">
            <x v="159"/>
          </reference>
          <reference field="2" count="1" selected="0">
            <x v="24"/>
          </reference>
          <reference field="44" count="1" selected="0">
            <x v="102"/>
          </reference>
        </references>
      </pivotArea>
    </format>
    <format dxfId="1256">
      <pivotArea dataOnly="0" labelOnly="1" outline="0" fieldPosition="0">
        <references count="3">
          <reference field="1" count="1">
            <x v="11"/>
          </reference>
          <reference field="2" count="1" selected="0">
            <x v="24"/>
          </reference>
          <reference field="44" count="1" selected="0">
            <x v="24"/>
          </reference>
        </references>
      </pivotArea>
    </format>
    <format dxfId="1255">
      <pivotArea dataOnly="0" labelOnly="1" outline="0" fieldPosition="0">
        <references count="3">
          <reference field="1" count="1">
            <x v="127"/>
          </reference>
          <reference field="2" count="1" selected="0">
            <x v="24"/>
          </reference>
          <reference field="44" count="1" selected="0">
            <x v="129"/>
          </reference>
        </references>
      </pivotArea>
    </format>
    <format dxfId="1254">
      <pivotArea dataOnly="0" labelOnly="1" outline="0" fieldPosition="0">
        <references count="3">
          <reference field="1" count="1">
            <x v="0"/>
          </reference>
          <reference field="2" count="1" selected="0">
            <x v="24"/>
          </reference>
          <reference field="44" count="1" selected="0">
            <x v="43"/>
          </reference>
        </references>
      </pivotArea>
    </format>
    <format dxfId="1253">
      <pivotArea dataOnly="0" labelOnly="1" outline="0" fieldPosition="0">
        <references count="3">
          <reference field="1" count="1">
            <x v="47"/>
          </reference>
          <reference field="2" count="1" selected="0">
            <x v="24"/>
          </reference>
          <reference field="44" count="1" selected="0">
            <x v="0"/>
          </reference>
        </references>
      </pivotArea>
    </format>
    <format dxfId="1252">
      <pivotArea dataOnly="0" labelOnly="1" outline="0" fieldPosition="0">
        <references count="3">
          <reference field="1" count="1">
            <x v="64"/>
          </reference>
          <reference field="2" count="1" selected="0">
            <x v="24"/>
          </reference>
          <reference field="44" count="1" selected="0">
            <x v="64"/>
          </reference>
        </references>
      </pivotArea>
    </format>
    <format dxfId="1251">
      <pivotArea dataOnly="0" labelOnly="1" outline="0" fieldPosition="0">
        <references count="3">
          <reference field="1" count="1">
            <x v="163"/>
          </reference>
          <reference field="2" count="1" selected="0">
            <x v="24"/>
          </reference>
          <reference field="44" count="1" selected="0">
            <x v="179"/>
          </reference>
        </references>
      </pivotArea>
    </format>
    <format dxfId="1250">
      <pivotArea dataOnly="0" labelOnly="1" outline="0" fieldPosition="0">
        <references count="3">
          <reference field="1" count="1">
            <x v="166"/>
          </reference>
          <reference field="2" count="1" selected="0">
            <x v="24"/>
          </reference>
          <reference field="44" count="1" selected="0">
            <x v="181"/>
          </reference>
        </references>
      </pivotArea>
    </format>
    <format dxfId="1249">
      <pivotArea dataOnly="0" labelOnly="1" outline="0" fieldPosition="0">
        <references count="3">
          <reference field="1" count="1">
            <x v="59"/>
          </reference>
          <reference field="2" count="1" selected="0">
            <x v="24"/>
          </reference>
          <reference field="44" count="1" selected="0">
            <x v="59"/>
          </reference>
        </references>
      </pivotArea>
    </format>
    <format dxfId="1248">
      <pivotArea dataOnly="0" labelOnly="1" outline="0" fieldPosition="0">
        <references count="3">
          <reference field="1" count="1">
            <x v="139"/>
          </reference>
          <reference field="2" count="1" selected="0">
            <x v="24"/>
          </reference>
          <reference field="44" count="1" selected="0">
            <x v="141"/>
          </reference>
        </references>
      </pivotArea>
    </format>
    <format dxfId="1247">
      <pivotArea dataOnly="0" labelOnly="1" outline="0" fieldPosition="0">
        <references count="3">
          <reference field="1" count="1">
            <x v="6"/>
          </reference>
          <reference field="2" count="1" selected="0">
            <x v="10"/>
          </reference>
          <reference field="44" count="1" selected="0">
            <x v="23"/>
          </reference>
        </references>
      </pivotArea>
    </format>
    <format dxfId="1246">
      <pivotArea dataOnly="0" labelOnly="1" outline="0" fieldPosition="0">
        <references count="3">
          <reference field="1" count="1">
            <x v="96"/>
          </reference>
          <reference field="2" count="1" selected="0">
            <x v="24"/>
          </reference>
          <reference field="44" count="1" selected="0">
            <x v="97"/>
          </reference>
        </references>
      </pivotArea>
    </format>
    <format dxfId="1245">
      <pivotArea dataOnly="0" labelOnly="1" outline="0" fieldPosition="0">
        <references count="3">
          <reference field="1" count="1">
            <x v="165"/>
          </reference>
          <reference field="2" count="1" selected="0">
            <x v="81"/>
          </reference>
          <reference field="44" count="1" selected="0">
            <x v="185"/>
          </reference>
        </references>
      </pivotArea>
    </format>
    <format dxfId="1244">
      <pivotArea dataOnly="0" labelOnly="1" outline="0" fieldPosition="0">
        <references count="3">
          <reference field="1" count="1">
            <x v="61"/>
          </reference>
          <reference field="2" count="1" selected="0">
            <x v="24"/>
          </reference>
          <reference field="44" count="1" selected="0">
            <x v="61"/>
          </reference>
        </references>
      </pivotArea>
    </format>
    <format dxfId="1243">
      <pivotArea dataOnly="0" labelOnly="1" outline="0" fieldPosition="0">
        <references count="3">
          <reference field="1" count="1">
            <x v="119"/>
          </reference>
          <reference field="2" count="1" selected="0">
            <x v="24"/>
          </reference>
          <reference field="44" count="1" selected="0">
            <x v="121"/>
          </reference>
        </references>
      </pivotArea>
    </format>
    <format dxfId="1242">
      <pivotArea dataOnly="0" labelOnly="1" outline="0" fieldPosition="0">
        <references count="3">
          <reference field="1" count="1">
            <x v="41"/>
          </reference>
          <reference field="2" count="1" selected="0">
            <x v="24"/>
          </reference>
          <reference field="44" count="1" selected="0">
            <x v="5"/>
          </reference>
        </references>
      </pivotArea>
    </format>
    <format dxfId="1241">
      <pivotArea dataOnly="0" labelOnly="1" outline="0" fieldPosition="0">
        <references count="3">
          <reference field="1" count="1">
            <x v="90"/>
          </reference>
          <reference field="2" count="1" selected="0">
            <x v="24"/>
          </reference>
          <reference field="44" count="1" selected="0">
            <x v="91"/>
          </reference>
        </references>
      </pivotArea>
    </format>
    <format dxfId="1240">
      <pivotArea dataOnly="0" labelOnly="1" outline="0" fieldPosition="0">
        <references count="3">
          <reference field="1" count="1">
            <x v="37"/>
          </reference>
          <reference field="2" count="1" selected="0">
            <x v="24"/>
          </reference>
          <reference field="44" count="1" selected="0">
            <x v="27"/>
          </reference>
        </references>
      </pivotArea>
    </format>
    <format dxfId="1239">
      <pivotArea dataOnly="0" labelOnly="1" outline="0" fieldPosition="0">
        <references count="3">
          <reference field="1" count="1">
            <x v="147"/>
          </reference>
          <reference field="2" count="1" selected="0">
            <x v="76"/>
          </reference>
          <reference field="44" count="1" selected="0">
            <x v="149"/>
          </reference>
        </references>
      </pivotArea>
    </format>
    <format dxfId="1238">
      <pivotArea dataOnly="0" labelOnly="1" outline="0" fieldPosition="0">
        <references count="3">
          <reference field="1" count="1">
            <x v="107"/>
          </reference>
          <reference field="2" count="1" selected="0">
            <x v="61"/>
          </reference>
          <reference field="44" count="1" selected="0">
            <x v="109"/>
          </reference>
        </references>
      </pivotArea>
    </format>
    <format dxfId="1237">
      <pivotArea dataOnly="0" labelOnly="1" outline="0" fieldPosition="0">
        <references count="3">
          <reference field="1" count="1">
            <x v="154"/>
          </reference>
          <reference field="2" count="1" selected="0">
            <x v="78"/>
          </reference>
          <reference field="44" count="1" selected="0">
            <x v="172"/>
          </reference>
        </references>
      </pivotArea>
    </format>
    <format dxfId="1236">
      <pivotArea dataOnly="0" labelOnly="1" outline="0" fieldPosition="0">
        <references count="3">
          <reference field="1" count="1">
            <x v="45"/>
          </reference>
          <reference field="2" count="1" selected="0">
            <x v="24"/>
          </reference>
          <reference field="44" count="1" selected="0">
            <x v="22"/>
          </reference>
        </references>
      </pivotArea>
    </format>
    <format dxfId="1235">
      <pivotArea dataOnly="0" labelOnly="1" outline="0" fieldPosition="0">
        <references count="3">
          <reference field="1" count="1">
            <x v="136"/>
          </reference>
          <reference field="2" count="1" selected="0">
            <x v="24"/>
          </reference>
          <reference field="44" count="1" selected="0">
            <x v="138"/>
          </reference>
        </references>
      </pivotArea>
    </format>
    <format dxfId="1234">
      <pivotArea dataOnly="0" labelOnly="1" outline="0" fieldPosition="0">
        <references count="3">
          <reference field="1" count="1">
            <x v="8"/>
          </reference>
          <reference field="2" count="1" selected="0">
            <x v="14"/>
          </reference>
          <reference field="44" count="1" selected="0">
            <x v="46"/>
          </reference>
        </references>
      </pivotArea>
    </format>
    <format dxfId="1233">
      <pivotArea dataOnly="0" labelOnly="1" outline="0" fieldPosition="0">
        <references count="3">
          <reference field="1" count="1">
            <x v="17"/>
          </reference>
          <reference field="2" count="1" selected="0">
            <x v="2"/>
          </reference>
          <reference field="44" count="1" selected="0">
            <x v="6"/>
          </reference>
        </references>
      </pivotArea>
    </format>
    <format dxfId="1232">
      <pivotArea dataOnly="0" labelOnly="1" outline="0" fieldPosition="0">
        <references count="3">
          <reference field="1" count="1">
            <x v="144"/>
          </reference>
          <reference field="2" count="1" selected="0">
            <x v="73"/>
          </reference>
          <reference field="44" count="1" selected="0">
            <x v="146"/>
          </reference>
        </references>
      </pivotArea>
    </format>
    <format dxfId="1231">
      <pivotArea dataOnly="0" labelOnly="1" outline="0" fieldPosition="0">
        <references count="3">
          <reference field="1" count="1">
            <x v="12"/>
          </reference>
          <reference field="2" count="1" selected="0">
            <x v="26"/>
          </reference>
          <reference field="44" count="1" selected="0">
            <x v="3"/>
          </reference>
        </references>
      </pivotArea>
    </format>
    <format dxfId="1230">
      <pivotArea dataOnly="0" labelOnly="1" outline="0" fieldPosition="0">
        <references count="3">
          <reference field="1" count="1">
            <x v="58"/>
          </reference>
          <reference field="2" count="1" selected="0">
            <x v="33"/>
          </reference>
          <reference field="44" count="1" selected="0">
            <x v="58"/>
          </reference>
        </references>
      </pivotArea>
    </format>
    <format dxfId="1229">
      <pivotArea dataOnly="0" labelOnly="1" outline="0" fieldPosition="0">
        <references count="3">
          <reference field="1" count="1">
            <x v="149"/>
          </reference>
          <reference field="2" count="1" selected="0">
            <x v="24"/>
          </reference>
          <reference field="44" count="1" selected="0">
            <x v="151"/>
          </reference>
        </references>
      </pivotArea>
    </format>
    <format dxfId="1228">
      <pivotArea dataOnly="0" labelOnly="1" outline="0" fieldPosition="0">
        <references count="3">
          <reference field="1" count="1">
            <x v="1"/>
          </reference>
          <reference field="2" count="1" selected="0">
            <x v="11"/>
          </reference>
          <reference field="44" count="1" selected="0">
            <x v="40"/>
          </reference>
        </references>
      </pivotArea>
    </format>
    <format dxfId="1227">
      <pivotArea dataOnly="0" labelOnly="1" outline="0" fieldPosition="0">
        <references count="3">
          <reference field="1" count="1">
            <x v="82"/>
          </reference>
          <reference field="2" count="1" selected="0">
            <x v="49"/>
          </reference>
          <reference field="44" count="1" selected="0">
            <x v="83"/>
          </reference>
        </references>
      </pivotArea>
    </format>
    <format dxfId="1226">
      <pivotArea dataOnly="0" labelOnly="1" outline="0" fieldPosition="0">
        <references count="3">
          <reference field="1" count="1">
            <x v="153"/>
          </reference>
          <reference field="2" count="1" selected="0">
            <x v="77"/>
          </reference>
          <reference field="44" count="1" selected="0">
            <x v="171"/>
          </reference>
        </references>
      </pivotArea>
    </format>
    <format dxfId="1225">
      <pivotArea dataOnly="0" labelOnly="1" outline="0" fieldPosition="0">
        <references count="3">
          <reference field="1" count="1">
            <x v="50"/>
          </reference>
          <reference field="2" count="1" selected="0">
            <x v="24"/>
          </reference>
          <reference field="44" count="1" selected="0">
            <x v="50"/>
          </reference>
        </references>
      </pivotArea>
    </format>
    <format dxfId="1224">
      <pivotArea dataOnly="0" labelOnly="1" outline="0" fieldPosition="0">
        <references count="3">
          <reference field="1" count="1">
            <x v="89"/>
          </reference>
          <reference field="2" count="1" selected="0">
            <x v="52"/>
          </reference>
          <reference field="44" count="1" selected="0">
            <x v="90"/>
          </reference>
        </references>
      </pivotArea>
    </format>
    <format dxfId="1223">
      <pivotArea dataOnly="0" labelOnly="1" outline="0" fieldPosition="0">
        <references count="3">
          <reference field="1" count="1">
            <x v="16"/>
          </reference>
          <reference field="2" count="1" selected="0">
            <x v="9"/>
          </reference>
          <reference field="44" count="1" selected="0">
            <x v="31"/>
          </reference>
        </references>
      </pivotArea>
    </format>
    <format dxfId="1222">
      <pivotArea dataOnly="0" labelOnly="1" outline="0" fieldPosition="0">
        <references count="3">
          <reference field="1" count="1">
            <x v="143"/>
          </reference>
          <reference field="2" count="1" selected="0">
            <x v="72"/>
          </reference>
          <reference field="44" count="1" selected="0">
            <x v="145"/>
          </reference>
        </references>
      </pivotArea>
    </format>
    <format dxfId="1221">
      <pivotArea dataOnly="0" labelOnly="1" outline="0" fieldPosition="0">
        <references count="3">
          <reference field="1" count="1">
            <x v="76"/>
          </reference>
          <reference field="2" count="1" selected="0">
            <x v="46"/>
          </reference>
          <reference field="44" count="1" selected="0">
            <x v="77"/>
          </reference>
        </references>
      </pivotArea>
    </format>
    <format dxfId="1220">
      <pivotArea dataOnly="0" labelOnly="1" outline="0" fieldPosition="0">
        <references count="3">
          <reference field="1" count="1">
            <x v="95"/>
          </reference>
          <reference field="2" count="1" selected="0">
            <x v="56"/>
          </reference>
          <reference field="44" count="1" selected="0">
            <x v="96"/>
          </reference>
        </references>
      </pivotArea>
    </format>
    <format dxfId="1219">
      <pivotArea dataOnly="0" labelOnly="1" outline="0" fieldPosition="0">
        <references count="3">
          <reference field="1" count="1">
            <x v="25"/>
          </reference>
          <reference field="2" count="1" selected="0">
            <x v="24"/>
          </reference>
          <reference field="44" count="1" selected="0">
            <x v="18"/>
          </reference>
        </references>
      </pivotArea>
    </format>
    <format dxfId="1218">
      <pivotArea dataOnly="0" labelOnly="1" outline="0" fieldPosition="0">
        <references count="3">
          <reference field="1" count="1">
            <x v="66"/>
          </reference>
          <reference field="2" count="1" selected="0">
            <x v="24"/>
          </reference>
          <reference field="44" count="1" selected="0">
            <x v="66"/>
          </reference>
        </references>
      </pivotArea>
    </format>
    <format dxfId="1217">
      <pivotArea dataOnly="0" labelOnly="1" outline="0" fieldPosition="0">
        <references count="3">
          <reference field="1" count="1">
            <x v="87"/>
          </reference>
          <reference field="2" count="1" selected="0">
            <x v="50"/>
          </reference>
          <reference field="44" count="1" selected="0">
            <x v="88"/>
          </reference>
        </references>
      </pivotArea>
    </format>
    <format dxfId="1216">
      <pivotArea dataOnly="0" labelOnly="1" outline="0" fieldPosition="0">
        <references count="3">
          <reference field="1" count="1">
            <x v="53"/>
          </reference>
          <reference field="2" count="1" selected="0">
            <x v="28"/>
          </reference>
          <reference field="44" count="1" selected="0">
            <x v="53"/>
          </reference>
        </references>
      </pivotArea>
    </format>
    <format dxfId="1215">
      <pivotArea dataOnly="0" labelOnly="1" outline="0" fieldPosition="0">
        <references count="3">
          <reference field="1" count="1">
            <x v="122"/>
          </reference>
          <reference field="2" count="1" selected="0">
            <x v="24"/>
          </reference>
          <reference field="44" count="1" selected="0">
            <x v="124"/>
          </reference>
        </references>
      </pivotArea>
    </format>
    <format dxfId="1214">
      <pivotArea dataOnly="0" labelOnly="1" outline="0" fieldPosition="0">
        <references count="3">
          <reference field="1" count="1">
            <x v="150"/>
          </reference>
          <reference field="2" count="1" selected="0">
            <x v="24"/>
          </reference>
          <reference field="44" count="1" selected="0">
            <x v="152"/>
          </reference>
        </references>
      </pivotArea>
    </format>
    <format dxfId="1213">
      <pivotArea dataOnly="0" labelOnly="1" outline="0" fieldPosition="0">
        <references count="3">
          <reference field="1" count="1">
            <x v="118"/>
          </reference>
          <reference field="2" count="1" selected="0">
            <x v="24"/>
          </reference>
          <reference field="44" count="1" selected="0">
            <x v="120"/>
          </reference>
        </references>
      </pivotArea>
    </format>
    <format dxfId="1212">
      <pivotArea dataOnly="0" labelOnly="1" outline="0" fieldPosition="0">
        <references count="3">
          <reference field="1" count="1">
            <x v="160"/>
          </reference>
          <reference field="2" count="1" selected="0">
            <x v="79"/>
          </reference>
          <reference field="44" count="1" selected="0">
            <x v="176"/>
          </reference>
        </references>
      </pivotArea>
    </format>
    <format dxfId="1211">
      <pivotArea dataOnly="0" labelOnly="1" outline="0" fieldPosition="0">
        <references count="3">
          <reference field="1" count="1">
            <x v="92"/>
          </reference>
          <reference field="2" count="1" selected="0">
            <x v="24"/>
          </reference>
          <reference field="44" count="1" selected="0">
            <x v="93"/>
          </reference>
        </references>
      </pivotArea>
    </format>
    <format dxfId="1210">
      <pivotArea dataOnly="0" labelOnly="1" outline="0" fieldPosition="0">
        <references count="3">
          <reference field="1" count="1">
            <x v="30"/>
          </reference>
          <reference field="2" count="1" selected="0">
            <x v="3"/>
          </reference>
          <reference field="44" count="1" selected="0">
            <x v="37"/>
          </reference>
        </references>
      </pivotArea>
    </format>
    <format dxfId="1209">
      <pivotArea dataOnly="0" labelOnly="1" outline="0" fieldPosition="0">
        <references count="3">
          <reference field="1" count="1">
            <x v="134"/>
          </reference>
          <reference field="2" count="1" selected="0">
            <x v="24"/>
          </reference>
          <reference field="44" count="1" selected="0">
            <x v="136"/>
          </reference>
        </references>
      </pivotArea>
    </format>
    <format dxfId="1208">
      <pivotArea dataOnly="0" labelOnly="1" outline="0" fieldPosition="0">
        <references count="3">
          <reference field="1" count="1">
            <x v="81"/>
          </reference>
          <reference field="2" count="1" selected="0">
            <x v="48"/>
          </reference>
          <reference field="44" count="1" selected="0">
            <x v="82"/>
          </reference>
        </references>
      </pivotArea>
    </format>
    <format dxfId="1207">
      <pivotArea dataOnly="0" labelOnly="1" outline="0" fieldPosition="0">
        <references count="3">
          <reference field="1" count="1">
            <x v="60"/>
          </reference>
          <reference field="2" count="1" selected="0">
            <x v="34"/>
          </reference>
          <reference field="44" count="1" selected="0">
            <x v="60"/>
          </reference>
        </references>
      </pivotArea>
    </format>
    <format dxfId="1206">
      <pivotArea dataOnly="0" labelOnly="1" outline="0" fieldPosition="0">
        <references count="3">
          <reference field="1" count="1">
            <x v="38"/>
          </reference>
          <reference field="2" count="1" selected="0">
            <x v="13"/>
          </reference>
          <reference field="44" count="1" selected="0">
            <x v="28"/>
          </reference>
        </references>
      </pivotArea>
    </format>
    <format dxfId="1205">
      <pivotArea dataOnly="0" labelOnly="1" outline="0" fieldPosition="0">
        <references count="3">
          <reference field="1" count="1">
            <x v="80"/>
          </reference>
          <reference field="2" count="1" selected="0">
            <x v="47"/>
          </reference>
          <reference field="44" count="1" selected="0">
            <x v="81"/>
          </reference>
        </references>
      </pivotArea>
    </format>
    <format dxfId="1204">
      <pivotArea dataOnly="0" labelOnly="1" outline="0" fieldPosition="0">
        <references count="3">
          <reference field="1" count="1">
            <x v="48"/>
          </reference>
          <reference field="2" count="1" selected="0">
            <x v="24"/>
          </reference>
          <reference field="44" count="1" selected="0">
            <x v="184"/>
          </reference>
        </references>
      </pivotArea>
    </format>
    <format dxfId="1203">
      <pivotArea dataOnly="0" labelOnly="1" outline="0" fieldPosition="0">
        <references count="3">
          <reference field="1" count="1">
            <x v="158"/>
          </reference>
          <reference field="2" count="1" selected="0">
            <x v="40"/>
          </reference>
          <reference field="44" count="1" selected="0">
            <x v="71"/>
          </reference>
        </references>
      </pivotArea>
    </format>
    <format dxfId="1202">
      <pivotArea dataOnly="0" labelOnly="1" outline="0" fieldPosition="0">
        <references count="3">
          <reference field="1" count="1">
            <x v="77"/>
          </reference>
          <reference field="2" count="1" selected="0">
            <x v="24"/>
          </reference>
          <reference field="44" count="1" selected="0">
            <x v="78"/>
          </reference>
        </references>
      </pivotArea>
    </format>
    <format dxfId="1201">
      <pivotArea dataOnly="0" labelOnly="1" outline="0" fieldPosition="0">
        <references count="3">
          <reference field="1" count="1">
            <x v="161"/>
          </reference>
          <reference field="2" count="1" selected="0">
            <x v="80"/>
          </reference>
          <reference field="44" count="1" selected="0">
            <x v="177"/>
          </reference>
        </references>
      </pivotArea>
    </format>
    <format dxfId="1200">
      <pivotArea dataOnly="0" labelOnly="1" outline="0" fieldPosition="0">
        <references count="3">
          <reference field="1" count="1">
            <x v="54"/>
          </reference>
          <reference field="2" count="1" selected="0">
            <x v="29"/>
          </reference>
          <reference field="44" count="1" selected="0">
            <x v="54"/>
          </reference>
        </references>
      </pivotArea>
    </format>
    <format dxfId="1199">
      <pivotArea dataOnly="0" labelOnly="1" outline="0" fieldPosition="0">
        <references count="3">
          <reference field="1" count="1">
            <x v="51"/>
          </reference>
          <reference field="2" count="1" selected="0">
            <x v="24"/>
          </reference>
          <reference field="44" count="1" selected="0">
            <x v="51"/>
          </reference>
        </references>
      </pivotArea>
    </format>
    <format dxfId="1198">
      <pivotArea dataOnly="0" labelOnly="1" outline="0" fieldPosition="0">
        <references count="3">
          <reference field="1" count="1">
            <x v="132"/>
          </reference>
          <reference field="2" count="1" selected="0">
            <x v="24"/>
          </reference>
          <reference field="44" count="1" selected="0">
            <x v="134"/>
          </reference>
        </references>
      </pivotArea>
    </format>
    <format dxfId="1197">
      <pivotArea dataOnly="0" labelOnly="1" outline="0" fieldPosition="0">
        <references count="3">
          <reference field="1" count="1">
            <x v="94"/>
          </reference>
          <reference field="2" count="1" selected="0">
            <x v="55"/>
          </reference>
          <reference field="44" count="1" selected="0">
            <x v="95"/>
          </reference>
        </references>
      </pivotArea>
    </format>
    <format dxfId="1196">
      <pivotArea dataOnly="0" labelOnly="1" outline="0" fieldPosition="0">
        <references count="3">
          <reference field="1" count="1">
            <x v="85"/>
          </reference>
          <reference field="2" count="1" selected="0">
            <x v="24"/>
          </reference>
          <reference field="44" count="1" selected="0">
            <x v="86"/>
          </reference>
        </references>
      </pivotArea>
    </format>
    <format dxfId="1195">
      <pivotArea dataOnly="0" labelOnly="1" outline="0" fieldPosition="0">
        <references count="3">
          <reference field="1" count="1">
            <x v="145"/>
          </reference>
          <reference field="2" count="1" selected="0">
            <x v="74"/>
          </reference>
          <reference field="44" count="1" selected="0">
            <x v="147"/>
          </reference>
        </references>
      </pivotArea>
    </format>
    <format dxfId="1194">
      <pivotArea dataOnly="0" labelOnly="1" outline="0" fieldPosition="0">
        <references count="3">
          <reference field="1" count="1">
            <x v="109"/>
          </reference>
          <reference field="2" count="1" selected="0">
            <x v="24"/>
          </reference>
          <reference field="44" count="1" selected="0">
            <x v="111"/>
          </reference>
        </references>
      </pivotArea>
    </format>
    <format dxfId="1193">
      <pivotArea dataOnly="0" labelOnly="1" outline="0" fieldPosition="0">
        <references count="3">
          <reference field="1" count="1">
            <x v="46"/>
          </reference>
          <reference field="2" count="1" selected="0">
            <x v="24"/>
          </reference>
          <reference field="44" count="1" selected="0">
            <x v="30"/>
          </reference>
        </references>
      </pivotArea>
    </format>
    <format dxfId="1192">
      <pivotArea dataOnly="0" labelOnly="1" outline="0" fieldPosition="0">
        <references count="3">
          <reference field="1" count="1">
            <x v="164"/>
          </reference>
          <reference field="2" count="1" selected="0">
            <x v="24"/>
          </reference>
          <reference field="44" count="1" selected="0">
            <x v="180"/>
          </reference>
        </references>
      </pivotArea>
    </format>
    <format dxfId="1191">
      <pivotArea dataOnly="0" labelOnly="1" outline="0" fieldPosition="0">
        <references count="3">
          <reference field="1" count="1">
            <x v="93"/>
          </reference>
          <reference field="2" count="1" selected="0">
            <x v="54"/>
          </reference>
          <reference field="44" count="1" selected="0">
            <x v="94"/>
          </reference>
        </references>
      </pivotArea>
    </format>
    <format dxfId="1190">
      <pivotArea dataOnly="0" labelOnly="1" outline="0" fieldPosition="0">
        <references count="3">
          <reference field="1" count="1">
            <x v="124"/>
          </reference>
          <reference field="2" count="1" selected="0">
            <x v="24"/>
          </reference>
          <reference field="44" count="1" selected="0">
            <x v="126"/>
          </reference>
        </references>
      </pivotArea>
    </format>
    <format dxfId="1189">
      <pivotArea dataOnly="0" labelOnly="1" outline="0" fieldPosition="0">
        <references count="3">
          <reference field="1" count="1">
            <x v="115"/>
          </reference>
          <reference field="2" count="1" selected="0">
            <x v="64"/>
          </reference>
          <reference field="44" count="1" selected="0">
            <x v="117"/>
          </reference>
        </references>
      </pivotArea>
    </format>
    <format dxfId="1188">
      <pivotArea dataOnly="0" labelOnly="1" outline="0" fieldPosition="0">
        <references count="3">
          <reference field="1" count="1">
            <x v="42"/>
          </reference>
          <reference field="2" count="1" selected="0">
            <x v="0"/>
          </reference>
          <reference field="44" count="1" selected="0">
            <x v="44"/>
          </reference>
        </references>
      </pivotArea>
    </format>
    <format dxfId="1187">
      <pivotArea dataOnly="0" labelOnly="1" outline="0" fieldPosition="0">
        <references count="3">
          <reference field="1" count="1">
            <x v="71"/>
          </reference>
          <reference field="2" count="1" selected="0">
            <x v="41"/>
          </reference>
          <reference field="44" count="1" selected="0">
            <x v="72"/>
          </reference>
        </references>
      </pivotArea>
    </format>
    <format dxfId="1186">
      <pivotArea dataOnly="0" labelOnly="1" outline="0" fieldPosition="0">
        <references count="3">
          <reference field="1" count="1">
            <x v="69"/>
          </reference>
          <reference field="2" count="1" selected="0">
            <x v="38"/>
          </reference>
          <reference field="44" count="1" selected="0">
            <x v="69"/>
          </reference>
        </references>
      </pivotArea>
    </format>
    <format dxfId="1185">
      <pivotArea dataOnly="0" labelOnly="1" outline="0" fieldPosition="0">
        <references count="3">
          <reference field="1" count="1">
            <x v="55"/>
          </reference>
          <reference field="2" count="1" selected="0">
            <x v="30"/>
          </reference>
          <reference field="44" count="1" selected="0">
            <x v="55"/>
          </reference>
        </references>
      </pivotArea>
    </format>
    <format dxfId="1184">
      <pivotArea dataOnly="0" labelOnly="1" outline="0" fieldPosition="0">
        <references count="3">
          <reference field="1" count="1">
            <x v="31"/>
          </reference>
          <reference field="2" count="1" selected="0">
            <x v="6"/>
          </reference>
          <reference field="44" count="1" selected="0">
            <x v="21"/>
          </reference>
        </references>
      </pivotArea>
    </format>
    <format dxfId="1183">
      <pivotArea dataOnly="0" labelOnly="1" outline="0" fieldPosition="0">
        <references count="3">
          <reference field="1" count="1">
            <x v="98"/>
          </reference>
          <reference field="2" count="1" selected="0">
            <x v="57"/>
          </reference>
          <reference field="44" count="1" selected="0">
            <x v="99"/>
          </reference>
        </references>
      </pivotArea>
    </format>
    <format dxfId="1182">
      <pivotArea dataOnly="0" labelOnly="1" outline="0" fieldPosition="0">
        <references count="3">
          <reference field="1" count="1">
            <x v="116"/>
          </reference>
          <reference field="2" count="1" selected="0">
            <x v="24"/>
          </reference>
          <reference field="44" count="1" selected="0">
            <x v="118"/>
          </reference>
        </references>
      </pivotArea>
    </format>
    <format dxfId="1181">
      <pivotArea dataOnly="0" labelOnly="1" outline="0" fieldPosition="0">
        <references count="3">
          <reference field="1" count="1">
            <x v="141"/>
          </reference>
          <reference field="2" count="1" selected="0">
            <x v="71"/>
          </reference>
          <reference field="44" count="1" selected="0">
            <x v="143"/>
          </reference>
        </references>
      </pivotArea>
    </format>
    <format dxfId="1180">
      <pivotArea dataOnly="0" labelOnly="1" outline="0" fieldPosition="0">
        <references count="3">
          <reference field="1" count="1">
            <x v="167"/>
          </reference>
          <reference field="2" count="1" selected="0">
            <x v="24"/>
          </reference>
          <reference field="44" count="1" selected="0">
            <x v="182"/>
          </reference>
        </references>
      </pivotArea>
    </format>
    <format dxfId="1179">
      <pivotArea dataOnly="0" labelOnly="1" outline="0" fieldPosition="0">
        <references count="3">
          <reference field="1" count="1">
            <x v="72"/>
          </reference>
          <reference field="2" count="1" selected="0">
            <x v="42"/>
          </reference>
          <reference field="44" count="1" selected="0">
            <x v="73"/>
          </reference>
        </references>
      </pivotArea>
    </format>
    <format dxfId="1178">
      <pivotArea dataOnly="0" labelOnly="1" outline="0" fieldPosition="0">
        <references count="3">
          <reference field="1" count="1">
            <x v="18"/>
          </reference>
          <reference field="2" count="1" selected="0">
            <x v="24"/>
          </reference>
          <reference field="44" count="1" selected="0">
            <x v="12"/>
          </reference>
        </references>
      </pivotArea>
    </format>
    <format dxfId="1177">
      <pivotArea dataOnly="0" labelOnly="1" outline="0" fieldPosition="0">
        <references count="3">
          <reference field="1" count="1">
            <x v="142"/>
          </reference>
          <reference field="2" count="1" selected="0">
            <x v="75"/>
          </reference>
          <reference field="44" count="1" selected="0">
            <x v="144"/>
          </reference>
        </references>
      </pivotArea>
    </format>
    <format dxfId="1176">
      <pivotArea dataOnly="0" labelOnly="1" outline="0" fieldPosition="0">
        <references count="3">
          <reference field="1" count="1">
            <x v="15"/>
          </reference>
          <reference field="2" count="1" selected="0">
            <x v="24"/>
          </reference>
          <reference field="44" count="1" selected="0">
            <x v="17"/>
          </reference>
        </references>
      </pivotArea>
    </format>
    <format dxfId="1175">
      <pivotArea dataOnly="0" labelOnly="1" outline="0" fieldPosition="0">
        <references count="3">
          <reference field="1" count="1">
            <x v="140"/>
          </reference>
          <reference field="2" count="1" selected="0">
            <x v="24"/>
          </reference>
          <reference field="44" count="1" selected="0">
            <x v="142"/>
          </reference>
        </references>
      </pivotArea>
    </format>
    <format dxfId="1174">
      <pivotArea dataOnly="0" labelOnly="1" outline="0" fieldPosition="0">
        <references count="3">
          <reference field="1" count="1">
            <x v="39"/>
          </reference>
          <reference field="2" count="1" selected="0">
            <x v="22"/>
          </reference>
          <reference field="44" count="1" selected="0">
            <x v="38"/>
          </reference>
        </references>
      </pivotArea>
    </format>
    <format dxfId="1173">
      <pivotArea dataOnly="0" labelOnly="1" outline="0" fieldPosition="0">
        <references count="3">
          <reference field="1" count="1">
            <x v="49"/>
          </reference>
          <reference field="2" count="1" selected="0">
            <x v="27"/>
          </reference>
          <reference field="44" count="1" selected="0">
            <x v="49"/>
          </reference>
        </references>
      </pivotArea>
    </format>
    <format dxfId="1172">
      <pivotArea dataOnly="0" labelOnly="1" outline="0" fieldPosition="0">
        <references count="3">
          <reference field="1" count="1">
            <x v="7"/>
          </reference>
          <reference field="2" count="1" selected="0">
            <x v="24"/>
          </reference>
          <reference field="44" count="1" selected="0">
            <x v="14"/>
          </reference>
        </references>
      </pivotArea>
    </format>
    <format dxfId="1171">
      <pivotArea dataOnly="0" labelOnly="1" outline="0" fieldPosition="0">
        <references count="3">
          <reference field="1" count="1">
            <x v="62"/>
          </reference>
          <reference field="2" count="1" selected="0">
            <x v="35"/>
          </reference>
          <reference field="44" count="1" selected="0">
            <x v="62"/>
          </reference>
        </references>
      </pivotArea>
    </format>
    <format dxfId="1170">
      <pivotArea dataOnly="0" labelOnly="1" outline="0" fieldPosition="0">
        <references count="3">
          <reference field="1" count="1">
            <x v="67"/>
          </reference>
          <reference field="2" count="1" selected="0">
            <x v="36"/>
          </reference>
          <reference field="44" count="1" selected="0">
            <x v="67"/>
          </reference>
        </references>
      </pivotArea>
    </format>
    <format dxfId="1169">
      <pivotArea dataOnly="0" labelOnly="1" outline="0" fieldPosition="0">
        <references count="3">
          <reference field="1" count="1">
            <x v="151"/>
          </reference>
          <reference field="2" count="1" selected="0">
            <x v="24"/>
          </reference>
          <reference field="44" count="1" selected="0">
            <x v="153"/>
          </reference>
        </references>
      </pivotArea>
    </format>
    <format dxfId="1168">
      <pivotArea dataOnly="0" labelOnly="1" outline="0" fieldPosition="0">
        <references count="3">
          <reference field="1" count="1">
            <x v="29"/>
          </reference>
          <reference field="2" count="1" selected="0">
            <x v="7"/>
          </reference>
          <reference field="44" count="1" selected="0">
            <x v="8"/>
          </reference>
        </references>
      </pivotArea>
    </format>
    <format dxfId="1167">
      <pivotArea dataOnly="0" labelOnly="1" outline="0" fieldPosition="0">
        <references count="3">
          <reference field="1" count="1">
            <x v="10"/>
          </reference>
          <reference field="2" count="1" selected="0">
            <x v="24"/>
          </reference>
          <reference field="44" count="1" selected="0">
            <x v="29"/>
          </reference>
        </references>
      </pivotArea>
    </format>
    <format dxfId="1166">
      <pivotArea dataOnly="0" labelOnly="1" outline="0" fieldPosition="0">
        <references count="3">
          <reference field="1" count="1">
            <x v="88"/>
          </reference>
          <reference field="2" count="1" selected="0">
            <x v="51"/>
          </reference>
          <reference field="44" count="1" selected="0">
            <x v="89"/>
          </reference>
        </references>
      </pivotArea>
    </format>
    <format dxfId="1165">
      <pivotArea dataOnly="0" labelOnly="1" outline="0" fieldPosition="0">
        <references count="3">
          <reference field="1" count="1">
            <x v="35"/>
          </reference>
          <reference field="2" count="1" selected="0">
            <x v="18"/>
          </reference>
          <reference field="44" count="1" selected="0">
            <x v="33"/>
          </reference>
        </references>
      </pivotArea>
    </format>
    <format dxfId="1164">
      <pivotArea outline="0" collapsedLevelsAreSubtotals="1" fieldPosition="0">
        <references count="4">
          <reference field="1" count="1" selected="0">
            <x v="100"/>
          </reference>
          <reference field="2" count="1" selected="0">
            <x v="24"/>
          </reference>
          <reference field="3" count="1" selected="0">
            <x v="26"/>
          </reference>
          <reference field="44" count="1" selected="0">
            <x v="101"/>
          </reference>
        </references>
      </pivotArea>
    </format>
    <format dxfId="1163">
      <pivotArea dataOnly="0" labelOnly="1" outline="0" fieldPosition="0">
        <references count="1">
          <reference field="44" count="1">
            <x v="101"/>
          </reference>
        </references>
      </pivotArea>
    </format>
    <format dxfId="1162">
      <pivotArea dataOnly="0" labelOnly="1" outline="0" fieldPosition="0">
        <references count="2">
          <reference field="2" count="1">
            <x v="24"/>
          </reference>
          <reference field="44" count="1" selected="0">
            <x v="101"/>
          </reference>
        </references>
      </pivotArea>
    </format>
    <format dxfId="1161">
      <pivotArea dataOnly="0" labelOnly="1" outline="0" fieldPosition="0">
        <references count="3">
          <reference field="1" count="1">
            <x v="100"/>
          </reference>
          <reference field="2" count="1" selected="0">
            <x v="24"/>
          </reference>
          <reference field="44" count="1" selected="0">
            <x v="101"/>
          </reference>
        </references>
      </pivotArea>
    </format>
    <format dxfId="1160">
      <pivotArea dataOnly="0" labelOnly="1" outline="0" fieldPosition="0">
        <references count="4">
          <reference field="1" count="1" selected="0">
            <x v="100"/>
          </reference>
          <reference field="2" count="1" selected="0">
            <x v="24"/>
          </reference>
          <reference field="3" count="1">
            <x v="26"/>
          </reference>
          <reference field="44" count="1" selected="0">
            <x v="101"/>
          </reference>
        </references>
      </pivotArea>
    </format>
    <format dxfId="1159">
      <pivotArea dataOnly="0" labelOnly="1" outline="0" fieldPosition="0">
        <references count="1">
          <reference field="44" count="1">
            <x v="89"/>
          </reference>
        </references>
      </pivotArea>
    </format>
    <format dxfId="1158">
      <pivotArea dataOnly="0" labelOnly="1" outline="0" fieldPosition="0">
        <references count="2">
          <reference field="2" count="1">
            <x v="51"/>
          </reference>
          <reference field="44" count="1" selected="0">
            <x v="89"/>
          </reference>
        </references>
      </pivotArea>
    </format>
    <format dxfId="1157">
      <pivotArea dataOnly="0" labelOnly="1" outline="0" fieldPosition="0">
        <references count="3">
          <reference field="1" count="1">
            <x v="88"/>
          </reference>
          <reference field="2" count="1" selected="0">
            <x v="51"/>
          </reference>
          <reference field="44" count="1" selected="0">
            <x v="89"/>
          </reference>
        </references>
      </pivotArea>
    </format>
    <format dxfId="1156">
      <pivotArea dataOnly="0" labelOnly="1" outline="0" fieldPosition="0">
        <references count="4">
          <reference field="1" count="1" selected="0">
            <x v="88"/>
          </reference>
          <reference field="2" count="1" selected="0">
            <x v="51"/>
          </reference>
          <reference field="3" count="1">
            <x v="39"/>
          </reference>
          <reference field="44" count="1" selected="0">
            <x v="89"/>
          </reference>
        </references>
      </pivotArea>
    </format>
    <format dxfId="1155">
      <pivotArea outline="0" collapsedLevelsAreSubtotals="1" fieldPosition="0"/>
    </format>
    <format dxfId="1154">
      <pivotArea outline="0" fieldPosition="0">
        <references count="1">
          <reference field="44" count="1" selected="0">
            <x v="89"/>
          </reference>
        </references>
      </pivotArea>
    </format>
    <format dxfId="1153">
      <pivotArea outline="0" collapsedLevelsAreSubtotals="1" fieldPosition="0"/>
    </format>
    <format dxfId="1152">
      <pivotArea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Draaitabel6" cacheId="25" applyNumberFormats="0" applyBorderFormats="0" applyFontFormats="0" applyPatternFormats="0" applyAlignmentFormats="0" applyWidthHeightFormats="1" dataCaption="Waarden" updatedVersion="4" minRefreshableVersion="3" useAutoFormatting="1" rowGrandTotals="0" itemPrintTitles="1" createdVersion="6" indent="0" compact="0" compactData="0" multipleFieldFilters="0">
  <location ref="B30:D167" firstHeaderRow="1" firstDataRow="1" firstDataCol="2"/>
  <pivotFields count="44">
    <pivotField compact="0" numFmtId="165" outline="0" showAll="0" defaultSubtotal="0">
      <items count="1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3"/>
        <item x="104"/>
        <item x="105"/>
        <item x="106"/>
        <item x="107"/>
        <item x="108"/>
        <item x="109"/>
        <item x="110"/>
        <item x="111"/>
        <item x="112"/>
        <item x="113"/>
        <item x="114"/>
        <item x="115"/>
        <item x="116"/>
        <item x="117"/>
        <item x="118"/>
        <item x="119"/>
        <item x="120"/>
        <item x="121"/>
        <item x="122"/>
        <item x="123"/>
        <item m="1" x="163"/>
        <item m="1" x="160"/>
        <item m="1" x="157"/>
        <item m="1" x="154"/>
        <item m="1" x="152"/>
        <item m="1" x="150"/>
        <item m="1" x="148"/>
        <item m="1" x="146"/>
        <item m="1" x="144"/>
        <item m="1" x="142"/>
        <item m="1" x="140"/>
        <item m="1" x="138"/>
        <item m="1" x="136"/>
        <item m="1" x="134"/>
        <item m="1" x="132"/>
        <item m="1" x="130"/>
        <item m="1" x="128"/>
        <item m="1" x="126"/>
        <item m="1" x="124"/>
        <item m="1" x="168"/>
        <item m="1" x="167"/>
        <item m="1" x="166"/>
        <item m="1" x="165"/>
        <item m="1" x="164"/>
        <item m="1" x="162"/>
        <item m="1" x="161"/>
        <item m="1" x="159"/>
        <item m="1" x="158"/>
        <item m="1" x="156"/>
        <item m="1" x="155"/>
        <item m="1" x="153"/>
        <item m="1" x="151"/>
        <item m="1" x="149"/>
        <item m="1" x="147"/>
        <item m="1" x="145"/>
        <item m="1" x="143"/>
        <item x="71"/>
        <item x="102"/>
        <item m="1" x="141"/>
        <item m="1" x="139"/>
        <item m="1" x="137"/>
        <item m="1" x="135"/>
        <item m="1" x="133"/>
        <item m="1" x="131"/>
        <item m="1" x="129"/>
        <item m="1" x="127"/>
        <item m="1" x="125"/>
      </items>
    </pivotField>
    <pivotField compact="0" outline="0" showAll="0" defaultSubtotal="0"/>
    <pivotField compact="0" outline="0" showAll="0" defaultSubtotal="0">
      <items count="47">
        <item m="1" x="45"/>
        <item x="4"/>
        <item m="1" x="36"/>
        <item m="1" x="21"/>
        <item m="1" x="42"/>
        <item x="1"/>
        <item m="1" x="33"/>
        <item x="5"/>
        <item m="1" x="37"/>
        <item x="16"/>
        <item m="1" x="43"/>
        <item m="1" x="23"/>
        <item m="1" x="30"/>
        <item x="11"/>
        <item m="1" x="46"/>
        <item m="1" x="29"/>
        <item x="6"/>
        <item m="1" x="18"/>
        <item x="10"/>
        <item x="3"/>
        <item m="1" x="25"/>
        <item x="17"/>
        <item m="1" x="26"/>
        <item m="1" x="35"/>
        <item m="1" x="34"/>
        <item m="1" x="24"/>
        <item m="1" x="27"/>
        <item m="1" x="38"/>
        <item m="1" x="40"/>
        <item m="1" x="44"/>
        <item m="1" x="41"/>
        <item m="1" x="22"/>
        <item m="1" x="31"/>
        <item m="1" x="28"/>
        <item m="1" x="20"/>
        <item x="9"/>
        <item m="1" x="39"/>
        <item m="1" x="19"/>
        <item m="1" x="32"/>
        <item x="0"/>
        <item x="2"/>
        <item x="7"/>
        <item x="8"/>
        <item x="12"/>
        <item x="13"/>
        <item x="14"/>
        <item x="15"/>
      </items>
    </pivotField>
    <pivotField compact="0" outline="0" showAll="0"/>
    <pivotField axis="axisRow" compact="0" outline="0" showAll="0" sortType="descending">
      <items count="15">
        <item x="10"/>
        <item x="6"/>
        <item x="5"/>
        <item x="0"/>
        <item m="1" x="13"/>
        <item x="1"/>
        <item x="2"/>
        <item x="3"/>
        <item x="4"/>
        <item x="7"/>
        <item x="8"/>
        <item x="9"/>
        <item x="11"/>
        <item x="12"/>
        <item t="default"/>
      </items>
      <autoSortScope>
        <pivotArea dataOnly="0" outline="0" fieldPosition="0">
          <references count="1">
            <reference field="4294967294" count="1" selected="0">
              <x v="0"/>
            </reference>
          </references>
        </pivotArea>
      </autoSortScope>
    </pivotField>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numFmtId="166" outline="0" showAll="0"/>
    <pivotField axis="axisRow" compact="0" outline="0" showAll="0" sortType="descending" defaultSubtotal="0">
      <items count="222">
        <item m="1" x="151"/>
        <item m="1" x="165"/>
        <item m="1" x="133"/>
        <item x="52"/>
        <item m="1" x="214"/>
        <item m="1" x="135"/>
        <item m="1" x="141"/>
        <item m="1" x="156"/>
        <item x="108"/>
        <item x="55"/>
        <item x="11"/>
        <item x="58"/>
        <item x="79"/>
        <item m="1" x="205"/>
        <item m="1" x="145"/>
        <item x="2"/>
        <item m="1" x="147"/>
        <item m="1" x="136"/>
        <item m="1" x="181"/>
        <item m="1" x="125"/>
        <item x="66"/>
        <item x="38"/>
        <item m="1" x="195"/>
        <item m="1" x="127"/>
        <item m="1" x="142"/>
        <item x="20"/>
        <item m="1" x="162"/>
        <item m="1" x="200"/>
        <item x="31"/>
        <item x="45"/>
        <item x="61"/>
        <item m="1" x="137"/>
        <item x="63"/>
        <item m="1" x="213"/>
        <item m="1" x="201"/>
        <item m="1" x="130"/>
        <item m="1" x="217"/>
        <item m="1" x="183"/>
        <item x="84"/>
        <item m="1" x="172"/>
        <item x="44"/>
        <item m="1" x="157"/>
        <item x="112"/>
        <item x="32"/>
        <item m="1" x="189"/>
        <item m="1" x="194"/>
        <item x="70"/>
        <item m="1" x="149"/>
        <item m="1" x="184"/>
        <item m="1" x="216"/>
        <item x="14"/>
        <item m="1" x="211"/>
        <item m="1" x="215"/>
        <item m="1" x="173"/>
        <item x="24"/>
        <item m="1" x="155"/>
        <item x="19"/>
        <item m="1" x="161"/>
        <item x="101"/>
        <item x="8"/>
        <item m="1" x="182"/>
        <item m="1" x="198"/>
        <item x="113"/>
        <item x="83"/>
        <item x="59"/>
        <item m="1" x="154"/>
        <item x="33"/>
        <item m="1" x="191"/>
        <item x="72"/>
        <item m="1" x="187"/>
        <item m="1" x="129"/>
        <item x="30"/>
        <item m="1" x="159"/>
        <item m="1" x="176"/>
        <item m="1" x="167"/>
        <item x="120"/>
        <item m="1" x="163"/>
        <item m="1" x="164"/>
        <item m="1" x="197"/>
        <item m="1" x="212"/>
        <item m="1" x="126"/>
        <item m="1" x="148"/>
        <item x="62"/>
        <item m="1" x="168"/>
        <item x="10"/>
        <item m="1" x="219"/>
        <item x="100"/>
        <item x="21"/>
        <item m="1" x="150"/>
        <item m="1" x="143"/>
        <item m="1" x="138"/>
        <item m="1" x="140"/>
        <item x="97"/>
        <item m="1" x="153"/>
        <item m="1" x="210"/>
        <item x="81"/>
        <item x="7"/>
        <item m="1" x="196"/>
        <item x="39"/>
        <item x="60"/>
        <item x="47"/>
        <item x="82"/>
        <item m="1" x="166"/>
        <item x="54"/>
        <item m="1" x="152"/>
        <item x="4"/>
        <item m="1" x="209"/>
        <item m="1" x="190"/>
        <item x="22"/>
        <item x="64"/>
        <item m="1" x="208"/>
        <item x="123"/>
        <item m="1" x="169"/>
        <item x="111"/>
        <item x="23"/>
        <item m="1" x="207"/>
        <item m="1" x="146"/>
        <item m="1" x="144"/>
        <item m="1" x="202"/>
        <item m="1" x="218"/>
        <item x="92"/>
        <item m="1" x="177"/>
        <item m="1" x="204"/>
        <item x="25"/>
        <item x="76"/>
        <item x="6"/>
        <item m="1" x="179"/>
        <item m="1" x="134"/>
        <item x="49"/>
        <item x="3"/>
        <item x="37"/>
        <item m="1" x="158"/>
        <item m="1" x="193"/>
        <item m="1" x="174"/>
        <item m="1" x="185"/>
        <item m="1" x="199"/>
        <item x="71"/>
        <item x="67"/>
        <item m="1" x="131"/>
        <item m="1" x="175"/>
        <item x="75"/>
        <item x="41"/>
        <item x="29"/>
        <item x="5"/>
        <item x="106"/>
        <item m="1" x="132"/>
        <item m="1" x="139"/>
        <item m="1" x="170"/>
        <item m="1" x="180"/>
        <item m="1" x="128"/>
        <item m="1" x="188"/>
        <item m="1" x="192"/>
        <item m="1" x="203"/>
        <item m="1" x="221"/>
        <item x="99"/>
        <item m="1" x="186"/>
        <item m="1" x="178"/>
        <item x="69"/>
        <item x="104"/>
        <item x="34"/>
        <item x="68"/>
        <item m="1" x="160"/>
        <item m="1" x="206"/>
        <item m="1" x="220"/>
        <item x="18"/>
        <item x="103"/>
        <item m="1" x="171"/>
        <item x="95"/>
        <item x="85"/>
        <item m="1" x="124"/>
        <item x="0"/>
        <item x="1"/>
        <item x="9"/>
        <item x="12"/>
        <item x="13"/>
        <item x="15"/>
        <item x="16"/>
        <item x="17"/>
        <item x="26"/>
        <item x="27"/>
        <item x="28"/>
        <item x="35"/>
        <item x="36"/>
        <item x="40"/>
        <item x="42"/>
        <item x="43"/>
        <item x="46"/>
        <item x="48"/>
        <item x="50"/>
        <item x="51"/>
        <item x="53"/>
        <item x="56"/>
        <item x="57"/>
        <item x="65"/>
        <item x="73"/>
        <item x="74"/>
        <item x="77"/>
        <item x="78"/>
        <item x="80"/>
        <item x="86"/>
        <item x="87"/>
        <item x="88"/>
        <item x="89"/>
        <item x="90"/>
        <item x="91"/>
        <item x="93"/>
        <item x="94"/>
        <item x="96"/>
        <item x="98"/>
        <item x="102"/>
        <item x="105"/>
        <item x="107"/>
        <item x="109"/>
        <item x="110"/>
        <item x="114"/>
        <item x="115"/>
        <item x="116"/>
        <item x="117"/>
        <item x="118"/>
        <item x="119"/>
        <item x="121"/>
        <item x="122"/>
      </items>
      <autoSortScope>
        <pivotArea dataOnly="0" outline="0" fieldPosition="0">
          <references count="1">
            <reference field="4294967294" count="1" selected="0">
              <x v="0"/>
            </reference>
          </references>
        </pivotArea>
      </autoSortScope>
    </pivotField>
  </pivotFields>
  <rowFields count="2">
    <field x="4"/>
    <field x="43"/>
  </rowFields>
  <rowItems count="137">
    <i>
      <x v="1"/>
      <x v="182"/>
    </i>
    <i r="1">
      <x v="179"/>
    </i>
    <i r="1">
      <x v="157"/>
    </i>
    <i r="1">
      <x v="158"/>
    </i>
    <i r="1">
      <x v="99"/>
    </i>
    <i r="1">
      <x v="159"/>
    </i>
    <i r="1">
      <x v="113"/>
    </i>
    <i r="1">
      <x v="10"/>
    </i>
    <i r="1">
      <x v="176"/>
    </i>
    <i r="1">
      <x v="215"/>
    </i>
    <i t="default">
      <x v="1"/>
    </i>
    <i>
      <x v="7"/>
      <x v="123"/>
    </i>
    <i r="1">
      <x v="213"/>
    </i>
    <i r="1">
      <x v="82"/>
    </i>
    <i r="1">
      <x v="105"/>
    </i>
    <i r="1">
      <x v="206"/>
    </i>
    <i r="1">
      <x v="40"/>
    </i>
    <i r="1">
      <x v="160"/>
    </i>
    <i r="1">
      <x v="211"/>
    </i>
    <i r="1">
      <x v="190"/>
    </i>
    <i r="1">
      <x v="193"/>
    </i>
    <i t="default">
      <x v="7"/>
    </i>
    <i>
      <x v="12"/>
      <x v="144"/>
    </i>
    <i r="1">
      <x v="187"/>
    </i>
    <i r="1">
      <x v="100"/>
    </i>
    <i r="1">
      <x v="180"/>
    </i>
    <i r="1">
      <x v="197"/>
    </i>
    <i r="1">
      <x v="141"/>
    </i>
    <i r="1">
      <x v="68"/>
    </i>
    <i r="1">
      <x v="136"/>
    </i>
    <i r="1">
      <x v="63"/>
    </i>
    <i t="default">
      <x v="12"/>
    </i>
    <i>
      <x v="8"/>
      <x v="25"/>
    </i>
    <i r="1">
      <x v="214"/>
    </i>
    <i r="1">
      <x v="50"/>
    </i>
    <i r="1">
      <x v="196"/>
    </i>
    <i r="1">
      <x v="54"/>
    </i>
    <i r="1">
      <x v="125"/>
    </i>
    <i r="1">
      <x v="210"/>
    </i>
    <i r="1">
      <x v="92"/>
    </i>
    <i r="1">
      <x v="142"/>
    </i>
    <i t="default">
      <x v="8"/>
    </i>
    <i>
      <x v="13"/>
      <x v="221"/>
    </i>
    <i r="1">
      <x v="140"/>
    </i>
    <i r="1">
      <x v="154"/>
    </i>
    <i r="1">
      <x v="98"/>
    </i>
    <i r="1">
      <x v="212"/>
    </i>
    <i r="1">
      <x v="168"/>
    </i>
    <i r="1">
      <x v="130"/>
    </i>
    <i r="1">
      <x v="111"/>
    </i>
    <i r="1">
      <x v="189"/>
    </i>
    <i r="1">
      <x v="217"/>
    </i>
    <i t="default">
      <x v="13"/>
    </i>
    <i>
      <x v="2"/>
      <x v="209"/>
    </i>
    <i r="1">
      <x v="109"/>
    </i>
    <i r="1">
      <x v="183"/>
    </i>
    <i r="1">
      <x v="56"/>
    </i>
    <i r="1">
      <x v="87"/>
    </i>
    <i r="1">
      <x v="137"/>
    </i>
    <i r="1">
      <x v="59"/>
    </i>
    <i r="1">
      <x v="95"/>
    </i>
    <i r="1">
      <x v="172"/>
    </i>
    <i r="1">
      <x v="184"/>
    </i>
    <i t="default">
      <x v="2"/>
    </i>
    <i>
      <x v="6"/>
      <x v="71"/>
    </i>
    <i r="1">
      <x v="15"/>
    </i>
    <i r="1">
      <x v="218"/>
    </i>
    <i r="1">
      <x v="208"/>
    </i>
    <i r="1">
      <x v="207"/>
    </i>
    <i r="1">
      <x v="62"/>
    </i>
    <i r="1">
      <x v="46"/>
    </i>
    <i r="1">
      <x v="165"/>
    </i>
    <i r="1">
      <x v="120"/>
    </i>
    <i r="1">
      <x v="11"/>
    </i>
    <i t="default">
      <x v="6"/>
    </i>
    <i>
      <x v="9"/>
      <x v="194"/>
    </i>
    <i r="1">
      <x v="86"/>
    </i>
    <i r="1">
      <x v="75"/>
    </i>
    <i r="1">
      <x v="177"/>
    </i>
    <i r="1">
      <x v="103"/>
    </i>
    <i r="1">
      <x v="173"/>
    </i>
    <i r="1">
      <x v="21"/>
    </i>
    <i r="1">
      <x v="20"/>
    </i>
    <i r="1">
      <x v="202"/>
    </i>
    <i t="default">
      <x v="9"/>
    </i>
    <i>
      <x v="3"/>
      <x v="129"/>
    </i>
    <i r="1">
      <x v="8"/>
    </i>
    <i r="1">
      <x v="96"/>
    </i>
    <i r="1">
      <x v="143"/>
    </i>
    <i r="1">
      <x v="101"/>
    </i>
    <i r="1">
      <x v="198"/>
    </i>
    <i r="1">
      <x v="199"/>
    </i>
    <i r="1">
      <x v="58"/>
    </i>
    <i r="1">
      <x v="216"/>
    </i>
    <i r="1">
      <x v="170"/>
    </i>
    <i t="default">
      <x v="3"/>
    </i>
    <i>
      <x v="10"/>
      <x v="192"/>
    </i>
    <i r="1">
      <x v="29"/>
    </i>
    <i r="1">
      <x v="167"/>
    </i>
    <i r="1">
      <x v="108"/>
    </i>
    <i r="1">
      <x v="220"/>
    </i>
    <i r="1">
      <x v="175"/>
    </i>
    <i r="1">
      <x v="174"/>
    </i>
    <i r="1">
      <x v="30"/>
    </i>
    <i r="1">
      <x v="195"/>
    </i>
    <i t="default">
      <x v="10"/>
    </i>
    <i>
      <x v="5"/>
      <x v="3"/>
    </i>
    <i r="1">
      <x v="200"/>
    </i>
    <i r="1">
      <x v="191"/>
    </i>
    <i r="1">
      <x v="114"/>
    </i>
    <i r="1">
      <x v="84"/>
    </i>
    <i r="1">
      <x v="64"/>
    </i>
    <i r="1">
      <x v="28"/>
    </i>
    <i r="1">
      <x v="171"/>
    </i>
    <i r="1">
      <x v="124"/>
    </i>
    <i t="default">
      <x v="5"/>
    </i>
    <i>
      <x/>
      <x v="9"/>
    </i>
    <i r="1">
      <x v="66"/>
    </i>
    <i r="1">
      <x v="38"/>
    </i>
    <i r="1">
      <x v="128"/>
    </i>
    <i r="1">
      <x v="181"/>
    </i>
    <i r="1">
      <x v="178"/>
    </i>
    <i r="1">
      <x v="204"/>
    </i>
    <i r="1">
      <x v="186"/>
    </i>
    <i r="1">
      <x v="42"/>
    </i>
    <i r="1">
      <x v="205"/>
    </i>
    <i t="default">
      <x/>
    </i>
    <i>
      <x v="11"/>
      <x v="185"/>
    </i>
    <i r="1">
      <x v="201"/>
    </i>
    <i r="1">
      <x v="32"/>
    </i>
    <i r="1">
      <x v="43"/>
    </i>
    <i r="1">
      <x v="164"/>
    </i>
    <i r="1">
      <x v="219"/>
    </i>
    <i r="1">
      <x v="12"/>
    </i>
    <i r="1">
      <x v="188"/>
    </i>
    <i r="1">
      <x v="203"/>
    </i>
    <i t="default">
      <x v="11"/>
    </i>
  </rowItems>
  <colItems count="1">
    <i/>
  </colItems>
  <dataFields count="1">
    <dataField name="Aantal punten team" fld="42" baseField="0" baseItem="0" numFmtId="3"/>
  </dataFields>
  <formats count="22">
    <format dxfId="1120">
      <pivotArea field="0" type="button" dataOnly="0" labelOnly="1" outline="0"/>
    </format>
    <format dxfId="1119">
      <pivotArea field="2" type="button" dataOnly="0" labelOnly="1" outline="0"/>
    </format>
    <format dxfId="1118">
      <pivotArea field="4" type="button" dataOnly="0" labelOnly="1" outline="0" axis="axisRow" fieldPosition="0"/>
    </format>
    <format dxfId="1117">
      <pivotArea dataOnly="0" labelOnly="1" outline="0" axis="axisValues" fieldPosition="0"/>
    </format>
    <format dxfId="1116">
      <pivotArea type="all" dataOnly="0" outline="0" fieldPosition="0"/>
    </format>
    <format dxfId="1115">
      <pivotArea outline="0" collapsedLevelsAreSubtotals="1" fieldPosition="0"/>
    </format>
    <format dxfId="1114">
      <pivotArea field="0" type="button" dataOnly="0" labelOnly="1" outline="0"/>
    </format>
    <format dxfId="1113">
      <pivotArea field="2" type="button" dataOnly="0" labelOnly="1" outline="0"/>
    </format>
    <format dxfId="1112">
      <pivotArea field="4" type="button" dataOnly="0" labelOnly="1" outline="0" axis="axisRow" fieldPosition="0"/>
    </format>
    <format dxfId="1111">
      <pivotArea dataOnly="0" labelOnly="1" outline="0" axis="axisValues" fieldPosition="0"/>
    </format>
    <format dxfId="1110">
      <pivotArea field="4" type="button" dataOnly="0" labelOnly="1" outline="0" axis="axisRow" fieldPosition="0"/>
    </format>
    <format dxfId="1109">
      <pivotArea dataOnly="0" labelOnly="1" outline="0" axis="axisValues" fieldPosition="0"/>
    </format>
    <format dxfId="1108">
      <pivotArea dataOnly="0" outline="0" fieldPosition="0">
        <references count="1">
          <reference field="4" count="0" defaultSubtotal="1"/>
        </references>
      </pivotArea>
    </format>
    <format dxfId="1107">
      <pivotArea dataOnly="0" outline="0" fieldPosition="0">
        <references count="1">
          <reference field="4" count="0" defaultSubtotal="1"/>
        </references>
      </pivotArea>
    </format>
    <format dxfId="1106">
      <pivotArea outline="0" collapsedLevelsAreSubtotals="1" fieldPosition="0"/>
    </format>
    <format dxfId="1105">
      <pivotArea field="43" type="button" dataOnly="0" labelOnly="1" outline="0" axis="axisRow" fieldPosition="1"/>
    </format>
    <format dxfId="1104">
      <pivotArea field="43" type="button" dataOnly="0" labelOnly="1" outline="0" axis="axisRow" fieldPosition="1"/>
    </format>
    <format dxfId="1103">
      <pivotArea outline="0" collapsedLevelsAreSubtotals="1" fieldPosition="0"/>
    </format>
    <format dxfId="1102">
      <pivotArea outline="0" collapsedLevelsAreSubtotals="1" fieldPosition="0"/>
    </format>
    <format dxfId="1101">
      <pivotArea dataOnly="0" labelOnly="1" outline="0" axis="axisValues" fieldPosition="0"/>
    </format>
    <format dxfId="1100">
      <pivotArea outline="0" collapsedLevelsAreSubtotals="1" fieldPosition="0"/>
    </format>
    <format dxfId="1099">
      <pivotArea dataOnly="0" labelOnly="1" outline="0" axis="axisValues" fieldPosition="0"/>
    </format>
  </formats>
  <pivotTableStyleInfo name="PivotStyleLight16"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name="Draaitabel7" cacheId="25" applyNumberFormats="0" applyBorderFormats="0" applyFontFormats="0" applyPatternFormats="0" applyAlignmentFormats="0" applyWidthHeightFormats="1" dataCaption="Waarden" updatedVersion="4" minRefreshableVersion="3" useAutoFormatting="1" rowGrandTotals="0" itemPrintTitles="1" createdVersion="6" indent="0" compact="0" compactData="0" multipleFieldFilters="0">
  <location ref="C14:E27" firstHeaderRow="0" firstDataRow="1" firstDataCol="1"/>
  <pivotFields count="44">
    <pivotField compact="0" numFmtId="165" outline="0" showAll="0" defaultSubtotal="0">
      <items count="1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3"/>
        <item x="104"/>
        <item x="105"/>
        <item x="106"/>
        <item x="107"/>
        <item x="108"/>
        <item x="109"/>
        <item x="110"/>
        <item x="111"/>
        <item x="112"/>
        <item x="113"/>
        <item x="114"/>
        <item x="115"/>
        <item x="116"/>
        <item x="117"/>
        <item x="118"/>
        <item x="119"/>
        <item x="120"/>
        <item x="121"/>
        <item x="122"/>
        <item x="123"/>
        <item m="1" x="163"/>
        <item m="1" x="160"/>
        <item m="1" x="157"/>
        <item m="1" x="154"/>
        <item m="1" x="152"/>
        <item m="1" x="150"/>
        <item m="1" x="148"/>
        <item m="1" x="146"/>
        <item m="1" x="144"/>
        <item m="1" x="142"/>
        <item m="1" x="140"/>
        <item m="1" x="138"/>
        <item m="1" x="136"/>
        <item m="1" x="134"/>
        <item m="1" x="132"/>
        <item m="1" x="130"/>
        <item m="1" x="128"/>
        <item m="1" x="126"/>
        <item m="1" x="124"/>
        <item m="1" x="168"/>
        <item m="1" x="167"/>
        <item m="1" x="166"/>
        <item m="1" x="165"/>
        <item m="1" x="164"/>
        <item m="1" x="162"/>
        <item m="1" x="161"/>
        <item m="1" x="159"/>
        <item m="1" x="158"/>
        <item m="1" x="156"/>
        <item m="1" x="155"/>
        <item m="1" x="153"/>
        <item m="1" x="151"/>
        <item m="1" x="149"/>
        <item m="1" x="147"/>
        <item m="1" x="145"/>
        <item m="1" x="143"/>
        <item x="71"/>
        <item x="102"/>
        <item m="1" x="141"/>
        <item m="1" x="139"/>
        <item m="1" x="137"/>
        <item m="1" x="135"/>
        <item m="1" x="133"/>
        <item m="1" x="131"/>
        <item m="1" x="129"/>
        <item m="1" x="127"/>
        <item m="1" x="125"/>
      </items>
    </pivotField>
    <pivotField compact="0" outline="0" showAll="0" defaultSubtotal="0"/>
    <pivotField compact="0" outline="0" showAll="0" defaultSubtotal="0">
      <items count="47">
        <item m="1" x="45"/>
        <item x="4"/>
        <item m="1" x="36"/>
        <item m="1" x="21"/>
        <item m="1" x="42"/>
        <item x="1"/>
        <item m="1" x="33"/>
        <item x="5"/>
        <item m="1" x="37"/>
        <item x="16"/>
        <item m="1" x="43"/>
        <item m="1" x="23"/>
        <item m="1" x="30"/>
        <item x="11"/>
        <item m="1" x="46"/>
        <item m="1" x="29"/>
        <item x="6"/>
        <item m="1" x="18"/>
        <item x="10"/>
        <item x="3"/>
        <item m="1" x="25"/>
        <item x="17"/>
        <item m="1" x="26"/>
        <item m="1" x="35"/>
        <item m="1" x="34"/>
        <item m="1" x="24"/>
        <item m="1" x="27"/>
        <item m="1" x="38"/>
        <item m="1" x="40"/>
        <item m="1" x="44"/>
        <item m="1" x="41"/>
        <item m="1" x="22"/>
        <item m="1" x="31"/>
        <item m="1" x="28"/>
        <item m="1" x="20"/>
        <item x="9"/>
        <item m="1" x="39"/>
        <item m="1" x="19"/>
        <item m="1" x="32"/>
        <item x="0"/>
        <item x="2"/>
        <item x="7"/>
        <item x="8"/>
        <item x="12"/>
        <item x="13"/>
        <item x="14"/>
        <item x="15"/>
      </items>
    </pivotField>
    <pivotField compact="0" outline="0" showAll="0"/>
    <pivotField axis="axisRow" dataField="1" compact="0" outline="0" showAll="0" sortType="descending">
      <items count="15">
        <item x="10"/>
        <item x="6"/>
        <item x="5"/>
        <item x="0"/>
        <item m="1" x="13"/>
        <item x="1"/>
        <item x="2"/>
        <item x="3"/>
        <item x="4"/>
        <item x="7"/>
        <item x="8"/>
        <item x="9"/>
        <item x="11"/>
        <item x="12"/>
        <item t="default"/>
      </items>
      <autoSortScope>
        <pivotArea dataOnly="0" outline="0" fieldPosition="0">
          <references count="1">
            <reference field="4294967294" count="1" selected="0">
              <x v="1"/>
            </reference>
          </references>
        </pivotArea>
      </autoSortScope>
    </pivotField>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numFmtId="166" outline="0" showAll="0"/>
    <pivotField compact="0" outline="0" showAll="0" defaultSubtotal="0"/>
  </pivotFields>
  <rowFields count="1">
    <field x="4"/>
  </rowFields>
  <rowItems count="13">
    <i>
      <x v="12"/>
    </i>
    <i>
      <x v="1"/>
    </i>
    <i>
      <x v="8"/>
    </i>
    <i>
      <x v="7"/>
    </i>
    <i>
      <x v="9"/>
    </i>
    <i>
      <x v="13"/>
    </i>
    <i>
      <x v="2"/>
    </i>
    <i>
      <x v="6"/>
    </i>
    <i>
      <x v="10"/>
    </i>
    <i>
      <x v="3"/>
    </i>
    <i>
      <x v="5"/>
    </i>
    <i>
      <x/>
    </i>
    <i>
      <x v="11"/>
    </i>
  </rowItems>
  <colFields count="1">
    <field x="-2"/>
  </colFields>
  <colItems count="2">
    <i>
      <x/>
    </i>
    <i i="1">
      <x v="1"/>
    </i>
  </colItems>
  <dataFields count="2">
    <dataField name="Aantal van Team:" fld="4" subtotal="count" baseField="0" baseItem="0"/>
    <dataField name="Gemiddelde" fld="42" subtotal="average" baseField="4" baseItem="8" numFmtId="168"/>
  </dataFields>
  <formats count="31">
    <format dxfId="1151">
      <pivotArea field="0" type="button" dataOnly="0" labelOnly="1" outline="0"/>
    </format>
    <format dxfId="1150">
      <pivotArea field="2" type="button" dataOnly="0" labelOnly="1" outline="0"/>
    </format>
    <format dxfId="1149">
      <pivotArea field="4" type="button" dataOnly="0" labelOnly="1" outline="0" axis="axisRow" fieldPosition="0"/>
    </format>
    <format dxfId="1148">
      <pivotArea dataOnly="0" labelOnly="1" outline="0" axis="axisValues" fieldPosition="0"/>
    </format>
    <format dxfId="1147">
      <pivotArea type="all" dataOnly="0" outline="0" fieldPosition="0"/>
    </format>
    <format dxfId="1146">
      <pivotArea outline="0" collapsedLevelsAreSubtotals="1" fieldPosition="0"/>
    </format>
    <format dxfId="1145">
      <pivotArea field="0" type="button" dataOnly="0" labelOnly="1" outline="0"/>
    </format>
    <format dxfId="1144">
      <pivotArea field="2" type="button" dataOnly="0" labelOnly="1" outline="0"/>
    </format>
    <format dxfId="1143">
      <pivotArea field="4" type="button" dataOnly="0" labelOnly="1" outline="0" axis="axisRow" fieldPosition="0"/>
    </format>
    <format dxfId="1142">
      <pivotArea dataOnly="0" labelOnly="1" outline="0" axis="axisValues" fieldPosition="0"/>
    </format>
    <format dxfId="1141">
      <pivotArea dataOnly="0" outline="0" fieldPosition="0">
        <references count="1">
          <reference field="4" count="0" defaultSubtotal="1"/>
        </references>
      </pivotArea>
    </format>
    <format dxfId="1140">
      <pivotArea dataOnly="0" outline="0" fieldPosition="0">
        <references count="1">
          <reference field="4" count="0" defaultSubtotal="1"/>
        </references>
      </pivotArea>
    </format>
    <format dxfId="1139">
      <pivotArea outline="0" collapsedLevelsAreSubtotals="1" fieldPosition="0"/>
    </format>
    <format dxfId="1138">
      <pivotArea field="4" type="button" dataOnly="0" labelOnly="1" outline="0" axis="axisRow" fieldPosition="0"/>
    </format>
    <format dxfId="1137">
      <pivotArea dataOnly="0" labelOnly="1" outline="0" axis="axisValues" fieldPosition="0"/>
    </format>
    <format dxfId="1136">
      <pivotArea dataOnly="0" labelOnly="1" outline="0" fieldPosition="0">
        <references count="1">
          <reference field="4" count="0"/>
        </references>
      </pivotArea>
    </format>
    <format dxfId="1135">
      <pivotArea dataOnly="0" labelOnly="1" outline="0" axis="axisValues" fieldPosition="0"/>
    </format>
    <format dxfId="1134">
      <pivotArea dataOnly="0" labelOnly="1" outline="0" fieldPosition="0">
        <references count="1">
          <reference field="4" count="0"/>
        </references>
      </pivotArea>
    </format>
    <format dxfId="1133">
      <pivotArea dataOnly="0" labelOnly="1" outline="0" fieldPosition="0">
        <references count="1">
          <reference field="4" count="0"/>
        </references>
      </pivotArea>
    </format>
    <format dxfId="1132">
      <pivotArea outline="0" collapsedLevelsAreSubtotals="1" fieldPosition="0"/>
    </format>
    <format dxfId="1131">
      <pivotArea outline="0" collapsedLevelsAreSubtotals="1" fieldPosition="0"/>
    </format>
    <format dxfId="1130">
      <pivotArea dataOnly="0" labelOnly="1" outline="0" axis="axisValues" fieldPosition="0"/>
    </format>
    <format dxfId="1129">
      <pivotArea outline="0" collapsedLevelsAreSubtotals="1" fieldPosition="0"/>
    </format>
    <format dxfId="1128">
      <pivotArea dataOnly="0" outline="0" axis="axisValues" fieldPosition="0"/>
    </format>
    <format dxfId="1127">
      <pivotArea field="4" type="button" dataOnly="0" labelOnly="1" outline="0" axis="axisRow" fieldPosition="0"/>
    </format>
    <format dxfId="1126">
      <pivotArea dataOnly="0" labelOnly="1" outline="0" fieldPosition="0">
        <references count="1">
          <reference field="4294967294" count="2">
            <x v="0"/>
            <x v="1"/>
          </reference>
        </references>
      </pivotArea>
    </format>
    <format dxfId="1125">
      <pivotArea dataOnly="0" labelOnly="1" outline="0" fieldPosition="0">
        <references count="1">
          <reference field="4294967294" count="2">
            <x v="0"/>
            <x v="1"/>
          </reference>
        </references>
      </pivotArea>
    </format>
    <format dxfId="1124">
      <pivotArea outline="0" collapsedLevelsAreSubtotals="1" fieldPosition="0">
        <references count="1">
          <reference field="4294967294" count="1" selected="0">
            <x v="1"/>
          </reference>
        </references>
      </pivotArea>
    </format>
    <format dxfId="1123">
      <pivotArea outline="0" collapsedLevelsAreSubtotals="1" fieldPosition="0">
        <references count="1">
          <reference field="4294967294" count="1" selected="0">
            <x v="0"/>
          </reference>
        </references>
      </pivotArea>
    </format>
    <format dxfId="1122">
      <pivotArea dataOnly="0" labelOnly="1" outline="0" fieldPosition="0">
        <references count="1">
          <reference field="4294967294" count="2">
            <x v="0"/>
            <x v="1"/>
          </reference>
        </references>
      </pivotArea>
    </format>
    <format dxfId="1121">
      <pivotArea outline="0" collapsedLevelsAreSubtotals="1" fieldPosition="0">
        <references count="1">
          <reference field="4294967294" count="1" selected="0">
            <x v="1"/>
          </reference>
        </references>
      </pivotArea>
    </format>
  </formats>
  <pivotTableStyleInfo name="PivotStyleLight16"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name="Draaitabel3" cacheId="46" applyNumberFormats="0" applyBorderFormats="0" applyFontFormats="0" applyPatternFormats="0" applyAlignmentFormats="0" applyWidthHeightFormats="1" dataCaption="Waarden" updatedVersion="4" minRefreshableVersion="3" useAutoFormatting="1" rowGrandTotals="0" itemPrintTitles="1" createdVersion="4" indent="0" compact="0" compactData="0" multipleFieldFilters="0">
  <location ref="C16:G140" firstHeaderRow="1" firstDataRow="1" firstDataCol="4"/>
  <pivotFields count="49">
    <pivotField compact="0" outline="0" showAll="0"/>
    <pivotField axis="axisRow" compact="0" numFmtId="165" outline="0" showAll="0" defaultSubtotal="0">
      <items count="1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m="1" x="127"/>
        <item m="1" x="161"/>
        <item m="1" x="150"/>
        <item m="1" x="139"/>
        <item m="1" x="156"/>
        <item m="1" x="129"/>
        <item m="1" x="145"/>
        <item m="1" x="163"/>
        <item m="1" x="135"/>
        <item m="1" x="152"/>
        <item m="1" x="124"/>
        <item m="1" x="141"/>
        <item m="1" x="158"/>
        <item m="1" x="131"/>
        <item m="1" x="147"/>
        <item m="1" x="165"/>
        <item m="1" x="137"/>
        <item m="1" x="154"/>
        <item m="1" x="126"/>
        <item m="1" x="143"/>
        <item m="1" x="160"/>
        <item m="1" x="133"/>
        <item m="1" x="149"/>
        <item m="1" x="167"/>
        <item m="1" x="138"/>
        <item m="1" x="155"/>
        <item m="1" x="128"/>
        <item m="1" x="144"/>
        <item m="1" x="162"/>
        <item m="1" x="134"/>
        <item m="1" x="151"/>
        <item m="1" x="168"/>
        <item m="1" x="140"/>
        <item m="1" x="157"/>
        <item m="1" x="130"/>
        <item m="1" x="146"/>
        <item m="1" x="164"/>
        <item m="1" x="136"/>
        <item m="1" x="153"/>
        <item m="1" x="125"/>
        <item m="1" x="142"/>
        <item m="1" x="159"/>
        <item m="1" x="132"/>
        <item m="1" x="148"/>
        <item m="1" x="166"/>
      </items>
    </pivotField>
    <pivotField axis="axisRow" compact="0" outline="0" showAll="0" defaultSubtotal="0">
      <items count="144">
        <item m="1" x="112"/>
        <item m="1" x="75"/>
        <item m="1" x="113"/>
        <item m="1" x="124"/>
        <item m="1" x="132"/>
        <item m="1" x="143"/>
        <item m="1" x="94"/>
        <item x="28"/>
        <item m="1" x="96"/>
        <item m="1" x="117"/>
        <item x="6"/>
        <item m="1" x="121"/>
        <item x="9"/>
        <item m="1" x="81"/>
        <item m="1" x="89"/>
        <item m="1" x="126"/>
        <item m="1" x="110"/>
        <item m="1" x="97"/>
        <item x="3"/>
        <item m="1" x="107"/>
        <item m="1" x="141"/>
        <item x="45"/>
        <item m="1" x="123"/>
        <item m="1" x="85"/>
        <item m="1" x="91"/>
        <item m="1" x="109"/>
        <item m="1" x="74"/>
        <item x="62"/>
        <item m="1" x="120"/>
        <item m="1" x="134"/>
        <item m="1" x="133"/>
        <item m="1" x="90"/>
        <item m="1" x="129"/>
        <item m="1" x="111"/>
        <item m="1" x="78"/>
        <item m="1" x="88"/>
        <item m="1" x="80"/>
        <item m="1" x="106"/>
        <item m="1" x="73"/>
        <item m="1" x="102"/>
        <item m="1" x="83"/>
        <item m="1" x="105"/>
        <item m="1" x="139"/>
        <item m="1" x="137"/>
        <item m="1" x="84"/>
        <item m="1" x="114"/>
        <item m="1" x="95"/>
        <item m="1" x="138"/>
        <item m="1" x="122"/>
        <item m="1" x="93"/>
        <item m="1" x="125"/>
        <item m="1" x="77"/>
        <item x="2"/>
        <item m="1" x="119"/>
        <item m="1" x="140"/>
        <item m="1" x="98"/>
        <item m="1" x="130"/>
        <item x="22"/>
        <item x="38"/>
        <item m="1" x="116"/>
        <item m="1" x="99"/>
        <item x="33"/>
        <item m="1" x="108"/>
        <item m="1" x="115"/>
        <item m="1" x="104"/>
        <item x="35"/>
        <item m="1" x="131"/>
        <item m="1" x="86"/>
        <item m="1" x="79"/>
        <item m="1" x="118"/>
        <item m="1" x="127"/>
        <item m="1" x="92"/>
        <item m="1" x="82"/>
        <item m="1" x="76"/>
        <item m="1" x="100"/>
        <item m="1" x="136"/>
        <item m="1" x="101"/>
        <item m="1" x="142"/>
        <item m="1" x="103"/>
        <item x="30"/>
        <item m="1" x="87"/>
        <item m="1" x="135"/>
        <item m="1" x="128"/>
        <item x="0"/>
        <item x="4"/>
        <item x="5"/>
        <item x="7"/>
        <item x="8"/>
        <item x="10"/>
        <item x="11"/>
        <item x="12"/>
        <item x="13"/>
        <item x="14"/>
        <item x="15"/>
        <item x="16"/>
        <item x="17"/>
        <item x="18"/>
        <item x="19"/>
        <item x="20"/>
        <item x="21"/>
        <item x="23"/>
        <item x="24"/>
        <item x="25"/>
        <item x="26"/>
        <item x="27"/>
        <item x="29"/>
        <item x="31"/>
        <item x="32"/>
        <item x="34"/>
        <item x="36"/>
        <item x="37"/>
        <item x="39"/>
        <item x="40"/>
        <item x="41"/>
        <item x="42"/>
        <item x="43"/>
        <item x="44"/>
        <item x="46"/>
        <item x="47"/>
        <item x="48"/>
        <item x="49"/>
        <item x="50"/>
        <item x="51"/>
        <item x="52"/>
        <item x="53"/>
        <item x="54"/>
        <item x="55"/>
        <item x="56"/>
        <item x="57"/>
        <item x="58"/>
        <item x="59"/>
        <item x="60"/>
        <item x="61"/>
        <item x="63"/>
        <item x="64"/>
        <item x="65"/>
        <item x="66"/>
        <item x="67"/>
        <item x="68"/>
        <item x="69"/>
        <item x="70"/>
        <item x="71"/>
        <item x="72"/>
        <item x="1"/>
      </items>
    </pivotField>
    <pivotField axis="axisRow" compact="0" outline="0" showAll="0">
      <items count="48">
        <item m="1" x="34"/>
        <item m="1" x="45"/>
        <item m="1" x="35"/>
        <item m="1" x="21"/>
        <item m="1" x="42"/>
        <item x="5"/>
        <item m="1" x="37"/>
        <item m="1" x="26"/>
        <item x="10"/>
        <item x="3"/>
        <item m="1" x="17"/>
        <item m="1" x="24"/>
        <item m="1" x="27"/>
        <item m="1" x="38"/>
        <item m="1" x="40"/>
        <item x="15"/>
        <item x="16"/>
        <item m="1" x="44"/>
        <item m="1" x="41"/>
        <item m="1" x="29"/>
        <item m="1" x="22"/>
        <item m="1" x="36"/>
        <item m="1" x="30"/>
        <item m="1" x="28"/>
        <item x="9"/>
        <item x="4"/>
        <item m="1" x="46"/>
        <item m="1" x="25"/>
        <item m="1" x="20"/>
        <item m="1" x="33"/>
        <item x="8"/>
        <item m="1" x="23"/>
        <item x="1"/>
        <item m="1" x="18"/>
        <item x="6"/>
        <item m="1" x="39"/>
        <item m="1" x="19"/>
        <item m="1" x="43"/>
        <item m="1" x="32"/>
        <item m="1" x="31"/>
        <item x="2"/>
        <item x="7"/>
        <item x="0"/>
        <item x="11"/>
        <item x="12"/>
        <item x="13"/>
        <item x="14"/>
        <item t="default"/>
      </items>
    </pivotField>
    <pivotField compact="0" outline="0" showAll="0"/>
    <pivotField compact="0" outline="0" showAll="0"/>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sortType="descending" defaultSubtotal="0">
      <items count="239">
        <item x="85"/>
        <item x="95"/>
        <item m="1" x="140"/>
        <item x="103"/>
        <item x="18"/>
        <item m="1" x="141"/>
        <item m="1" x="202"/>
        <item m="1" x="197"/>
        <item x="68"/>
        <item x="34"/>
        <item x="104"/>
        <item x="69"/>
        <item m="1" x="216"/>
        <item m="1" x="230"/>
        <item m="1" x="129"/>
        <item m="1" x="233"/>
        <item m="1" x="228"/>
        <item m="1" x="178"/>
        <item m="1" x="171"/>
        <item m="1" x="163"/>
        <item m="1" x="158"/>
        <item m="1" x="151"/>
        <item m="1" x="146"/>
        <item m="1" x="139"/>
        <item m="1" x="135"/>
        <item m="1" x="131"/>
        <item m="1" x="125"/>
        <item m="1" x="185"/>
        <item m="1" x="130"/>
        <item x="99"/>
        <item m="1" x="147"/>
        <item m="1" x="137"/>
        <item m="1" x="176"/>
        <item m="1" x="221"/>
        <item m="1" x="138"/>
        <item m="1" x="181"/>
        <item m="1" x="234"/>
        <item m="1" x="192"/>
        <item m="1" x="149"/>
        <item x="106"/>
        <item x="5"/>
        <item x="29"/>
        <item x="41"/>
        <item x="75"/>
        <item m="1" x="150"/>
        <item m="1" x="136"/>
        <item x="67"/>
        <item x="71"/>
        <item m="1" x="169"/>
        <item m="1" x="143"/>
        <item m="1" x="201"/>
        <item m="1" x="152"/>
        <item m="1" x="128"/>
        <item x="37"/>
        <item x="3"/>
        <item x="49"/>
        <item m="1" x="227"/>
        <item m="1" x="168"/>
        <item x="6"/>
        <item x="76"/>
        <item x="25"/>
        <item m="1" x="232"/>
        <item m="1" x="219"/>
        <item x="92"/>
        <item m="1" x="126"/>
        <item m="1" x="198"/>
        <item m="1" x="236"/>
        <item m="1" x="188"/>
        <item m="1" x="133"/>
        <item x="23"/>
        <item x="111"/>
        <item m="1" x="195"/>
        <item x="123"/>
        <item m="1" x="165"/>
        <item x="64"/>
        <item x="22"/>
        <item m="1" x="179"/>
        <item m="1" x="204"/>
        <item x="4"/>
        <item m="1" x="153"/>
        <item x="54"/>
        <item m="1" x="206"/>
        <item x="82"/>
        <item x="47"/>
        <item x="60"/>
        <item x="39"/>
        <item m="1" x="161"/>
        <item x="7"/>
        <item x="81"/>
        <item m="1" x="231"/>
        <item m="1" x="172"/>
        <item x="97"/>
        <item m="1" x="212"/>
        <item m="1" x="182"/>
        <item m="1" x="208"/>
        <item m="1" x="224"/>
        <item x="21"/>
        <item x="100"/>
        <item m="1" x="160"/>
        <item x="10"/>
        <item m="1" x="194"/>
        <item x="62"/>
        <item m="1" x="162"/>
        <item m="1" x="159"/>
        <item m="1" x="203"/>
        <item m="1" x="148"/>
        <item m="1" x="218"/>
        <item x="120"/>
        <item m="1" x="184"/>
        <item m="1" x="235"/>
        <item m="1" x="223"/>
        <item x="30"/>
        <item m="1" x="166"/>
        <item m="1" x="189"/>
        <item x="72"/>
        <item m="1" x="199"/>
        <item x="33"/>
        <item m="1" x="157"/>
        <item x="59"/>
        <item x="83"/>
        <item x="113"/>
        <item m="1" x="164"/>
        <item m="1" x="205"/>
        <item x="8"/>
        <item x="101"/>
        <item m="1" x="210"/>
        <item x="19"/>
        <item m="1" x="145"/>
        <item x="24"/>
        <item m="1" x="127"/>
        <item m="1" x="225"/>
        <item m="1" x="226"/>
        <item x="14"/>
        <item m="1" x="229"/>
        <item m="1" x="132"/>
        <item m="1" x="200"/>
        <item x="70"/>
        <item m="1" x="155"/>
        <item m="1" x="209"/>
        <item x="32"/>
        <item x="112"/>
        <item m="1" x="134"/>
        <item x="44"/>
        <item m="1" x="215"/>
        <item x="84"/>
        <item m="1" x="175"/>
        <item m="1" x="190"/>
        <item m="1" x="217"/>
        <item m="1" x="193"/>
        <item m="1" x="186"/>
        <item m="1" x="207"/>
        <item x="63"/>
        <item m="1" x="211"/>
        <item x="61"/>
        <item x="45"/>
        <item x="31"/>
        <item m="1" x="156"/>
        <item m="1" x="180"/>
        <item x="20"/>
        <item m="1" x="222"/>
        <item m="1" x="220"/>
        <item m="1" x="213"/>
        <item x="38"/>
        <item x="66"/>
        <item m="1" x="167"/>
        <item m="1" x="183"/>
        <item m="1" x="170"/>
        <item m="1" x="238"/>
        <item x="2"/>
        <item m="1" x="237"/>
        <item m="1" x="187"/>
        <item x="79"/>
        <item x="58"/>
        <item x="11"/>
        <item x="55"/>
        <item x="108"/>
        <item m="1" x="177"/>
        <item m="1" x="154"/>
        <item m="1" x="214"/>
        <item m="1" x="173"/>
        <item x="52"/>
        <item m="1" x="191"/>
        <item m="1" x="144"/>
        <item m="1" x="196"/>
        <item m="1" x="142"/>
        <item m="1" x="174"/>
        <item m="1" x="124"/>
        <item x="0"/>
        <item x="1"/>
        <item x="9"/>
        <item x="12"/>
        <item x="13"/>
        <item x="15"/>
        <item x="16"/>
        <item x="17"/>
        <item x="26"/>
        <item x="27"/>
        <item x="28"/>
        <item x="35"/>
        <item x="36"/>
        <item x="40"/>
        <item x="42"/>
        <item x="43"/>
        <item x="46"/>
        <item x="48"/>
        <item x="50"/>
        <item x="51"/>
        <item x="53"/>
        <item x="56"/>
        <item x="57"/>
        <item x="65"/>
        <item x="73"/>
        <item x="74"/>
        <item x="77"/>
        <item x="78"/>
        <item x="80"/>
        <item x="86"/>
        <item x="87"/>
        <item x="88"/>
        <item x="89"/>
        <item x="90"/>
        <item x="91"/>
        <item x="93"/>
        <item x="94"/>
        <item x="96"/>
        <item x="98"/>
        <item x="102"/>
        <item x="105"/>
        <item x="107"/>
        <item x="109"/>
        <item x="110"/>
        <item x="114"/>
        <item x="115"/>
        <item x="116"/>
        <item x="117"/>
        <item x="118"/>
        <item x="119"/>
        <item x="121"/>
        <item x="122"/>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pivotField dataField="1" compact="0" outline="0" dragToRow="0" dragToCol="0" dragToPage="0" showAll="0" defaultSubtotal="0"/>
  </pivotFields>
  <rowFields count="4">
    <field x="44"/>
    <field x="2"/>
    <field x="1"/>
    <field x="3"/>
  </rowFields>
  <rowItems count="124">
    <i>
      <x v="199"/>
      <x v="99"/>
      <x v="36"/>
      <x v="42"/>
    </i>
    <i>
      <x v="209"/>
      <x v="107"/>
      <x v="57"/>
      <x v="42"/>
    </i>
    <i>
      <x v="39"/>
      <x v="27"/>
      <x v="106"/>
      <x v="42"/>
    </i>
    <i>
      <x v="226"/>
      <x v="103"/>
      <x v="102"/>
      <x v="44"/>
    </i>
    <i>
      <x v="238"/>
      <x v="141"/>
      <x v="122"/>
      <x v="42"/>
    </i>
    <i>
      <x v="60"/>
      <x v="93"/>
      <x v="25"/>
      <x v="42"/>
    </i>
    <i>
      <x v="158"/>
      <x v="90"/>
      <x v="20"/>
      <x v="42"/>
    </i>
    <i>
      <x v="230"/>
      <x v="135"/>
      <x v="110"/>
      <x v="42"/>
    </i>
    <i>
      <x v="111"/>
      <x v="95"/>
      <x v="30"/>
      <x v="42"/>
    </i>
    <i>
      <x v="231"/>
      <x v="143"/>
      <x v="114"/>
      <x v="42"/>
    </i>
    <i>
      <x v="202"/>
      <x v="143"/>
      <x v="43"/>
      <x v="42"/>
    </i>
    <i>
      <x v="54"/>
      <x v="18"/>
      <x v="3"/>
      <x v="42"/>
    </i>
    <i>
      <x v="211"/>
      <x v="115"/>
      <x v="73"/>
      <x v="42"/>
    </i>
    <i>
      <x v="175"/>
      <x v="134"/>
      <x v="108"/>
      <x v="42"/>
    </i>
    <i>
      <x v="87"/>
      <x v="10"/>
      <x v="7"/>
      <x v="42"/>
    </i>
    <i>
      <x v="97"/>
      <x v="131"/>
      <x v="100"/>
      <x v="42"/>
    </i>
    <i>
      <x v="43"/>
      <x v="143"/>
      <x v="75"/>
      <x v="42"/>
    </i>
    <i>
      <x v="168"/>
      <x v="52"/>
      <x v="2"/>
      <x v="40"/>
    </i>
    <i>
      <x v="29"/>
      <x v="143"/>
      <x v="99"/>
      <x v="42"/>
    </i>
    <i>
      <x v="196"/>
      <x v="143"/>
      <x v="27"/>
      <x v="42"/>
    </i>
    <i>
      <x v="235"/>
      <x v="143"/>
      <x v="118"/>
      <x v="16"/>
    </i>
    <i>
      <x v="180"/>
      <x v="143"/>
      <x v="52"/>
      <x v="42"/>
    </i>
    <i>
      <x v="217"/>
      <x v="143"/>
      <x v="87"/>
      <x v="42"/>
    </i>
    <i>
      <x v="74"/>
      <x v="58"/>
      <x v="64"/>
      <x v="42"/>
    </i>
    <i>
      <x v="83"/>
      <x v="143"/>
      <x v="47"/>
      <x v="42"/>
    </i>
    <i>
      <x v="204"/>
      <x v="143"/>
      <x v="48"/>
      <x v="41"/>
    </i>
    <i>
      <x v="132"/>
      <x v="143"/>
      <x v="14"/>
      <x v="42"/>
    </i>
    <i>
      <x v="10"/>
      <x v="132"/>
      <x v="104"/>
      <x v="45"/>
    </i>
    <i>
      <x v="107"/>
      <x v="143"/>
      <x v="120"/>
      <x v="42"/>
    </i>
    <i>
      <x v="78"/>
      <x v="84"/>
      <x v="4"/>
      <x v="42"/>
    </i>
    <i>
      <x v="197"/>
      <x v="94"/>
      <x v="28"/>
      <x v="42"/>
    </i>
    <i>
      <x v="154"/>
      <x v="143"/>
      <x v="45"/>
      <x v="42"/>
    </i>
    <i>
      <x v="101"/>
      <x v="109"/>
      <x v="62"/>
      <x v="42"/>
    </i>
    <i>
      <x v="11"/>
      <x v="143"/>
      <x v="69"/>
      <x v="42"/>
    </i>
    <i>
      <x v="1"/>
      <x v="143"/>
      <x v="95"/>
      <x v="42"/>
    </i>
    <i>
      <x v="42"/>
      <x v="103"/>
      <x v="41"/>
      <x v="42"/>
    </i>
    <i>
      <x v="126"/>
      <x v="89"/>
      <x v="19"/>
      <x v="42"/>
    </i>
    <i>
      <x v="208"/>
      <x v="106"/>
      <x v="56"/>
      <x v="42"/>
    </i>
    <i>
      <x v="225"/>
      <x v="130"/>
      <x v="98"/>
      <x v="42"/>
    </i>
    <i>
      <x v="200"/>
      <x v="102"/>
      <x v="40"/>
      <x v="5"/>
    </i>
    <i>
      <x v="40"/>
      <x v="143"/>
      <x v="5"/>
      <x v="42"/>
    </i>
    <i>
      <x v="213"/>
      <x v="117"/>
      <x v="77"/>
      <x v="42"/>
    </i>
    <i>
      <x v="128"/>
      <x v="143"/>
      <x v="24"/>
      <x v="42"/>
    </i>
    <i>
      <x v="80"/>
      <x v="79"/>
      <x v="54"/>
      <x v="42"/>
    </i>
    <i>
      <x v="58"/>
      <x v="85"/>
      <x v="6"/>
      <x v="42"/>
    </i>
    <i>
      <x v="75"/>
      <x v="91"/>
      <x v="22"/>
      <x v="42"/>
    </i>
    <i>
      <x v="214"/>
      <x v="118"/>
      <x v="78"/>
      <x v="42"/>
    </i>
    <i>
      <x v="174"/>
      <x v="143"/>
      <x v="55"/>
      <x v="42"/>
    </i>
    <i>
      <x v="223"/>
      <x v="143"/>
      <x v="94"/>
      <x v="42"/>
    </i>
    <i>
      <x v="69"/>
      <x v="92"/>
      <x v="23"/>
      <x v="42"/>
    </i>
    <i>
      <x v="84"/>
      <x v="65"/>
      <x v="60"/>
      <x v="42"/>
    </i>
    <i>
      <x v="85"/>
      <x v="101"/>
      <x v="39"/>
      <x v="42"/>
    </i>
    <i>
      <x v="9"/>
      <x v="143"/>
      <x v="34"/>
      <x v="42"/>
    </i>
    <i>
      <x v="194"/>
      <x v="143"/>
      <x v="17"/>
      <x v="42"/>
    </i>
    <i>
      <x v="116"/>
      <x v="143"/>
      <x v="33"/>
      <x v="9"/>
    </i>
    <i>
      <x v="70"/>
      <x v="136"/>
      <x v="111"/>
      <x v="46"/>
    </i>
    <i>
      <x v="114"/>
      <x v="143"/>
      <x v="72"/>
      <x v="42"/>
    </i>
    <i>
      <x v="224"/>
      <x v="129"/>
      <x v="96"/>
      <x v="42"/>
    </i>
    <i>
      <x v="142"/>
      <x v="7"/>
      <x v="44"/>
      <x v="42"/>
    </i>
    <i>
      <x v="218"/>
      <x v="123"/>
      <x v="88"/>
      <x v="42"/>
    </i>
    <i>
      <x v="144"/>
      <x v="143"/>
      <x v="84"/>
      <x v="42"/>
    </i>
    <i>
      <x v="8"/>
      <x v="113"/>
      <x v="68"/>
      <x v="24"/>
    </i>
    <i>
      <x v="55"/>
      <x v="105"/>
      <x v="49"/>
      <x v="42"/>
    </i>
    <i>
      <x v="228"/>
      <x v="133"/>
      <x v="107"/>
      <x v="42"/>
    </i>
    <i>
      <x v="96"/>
      <x v="143"/>
      <x v="21"/>
      <x v="42"/>
    </i>
    <i>
      <x v="46"/>
      <x v="112"/>
      <x v="67"/>
      <x v="42"/>
    </i>
    <i>
      <x v="151"/>
      <x v="110"/>
      <x v="63"/>
      <x v="42"/>
    </i>
    <i>
      <x v="99"/>
      <x v="12"/>
      <x v="10"/>
      <x v="42"/>
    </i>
    <i>
      <x v="227"/>
      <x v="143"/>
      <x v="105"/>
      <x v="42"/>
    </i>
    <i>
      <x v="190"/>
      <x v="143"/>
      <x v="12"/>
      <x v="42"/>
    </i>
    <i>
      <x v="229"/>
      <x v="143"/>
      <x v="109"/>
      <x v="42"/>
    </i>
    <i>
      <x v="198"/>
      <x v="98"/>
      <x v="35"/>
      <x v="42"/>
    </i>
    <i>
      <x/>
      <x v="122"/>
      <x v="85"/>
      <x v="42"/>
    </i>
    <i>
      <x v="237"/>
      <x v="140"/>
      <x v="121"/>
      <x v="42"/>
    </i>
    <i>
      <x v="162"/>
      <x v="100"/>
      <x v="38"/>
      <x v="42"/>
    </i>
    <i>
      <x v="120"/>
      <x v="138"/>
      <x v="113"/>
      <x v="15"/>
    </i>
    <i>
      <x v="163"/>
      <x v="111"/>
      <x v="66"/>
      <x v="42"/>
    </i>
    <i>
      <x v="47"/>
      <x v="143"/>
      <x v="71"/>
      <x v="42"/>
    </i>
    <i>
      <x v="82"/>
      <x v="143"/>
      <x v="82"/>
      <x v="42"/>
    </i>
    <i>
      <x v="119"/>
      <x v="121"/>
      <x v="83"/>
      <x v="42"/>
    </i>
    <i>
      <x v="53"/>
      <x v="57"/>
      <x v="37"/>
      <x v="25"/>
    </i>
    <i>
      <x v="91"/>
      <x v="143"/>
      <x v="97"/>
      <x v="42"/>
    </i>
    <i>
      <x v="123"/>
      <x v="86"/>
      <x v="8"/>
      <x v="42"/>
    </i>
    <i>
      <x v="72"/>
      <x v="142"/>
      <x v="123"/>
      <x v="42"/>
    </i>
    <i>
      <x v="215"/>
      <x v="120"/>
      <x v="80"/>
      <x v="42"/>
    </i>
    <i>
      <x v="88"/>
      <x v="143"/>
      <x v="81"/>
      <x v="42"/>
    </i>
    <i>
      <x v="195"/>
      <x v="143"/>
      <x v="26"/>
      <x v="42"/>
    </i>
    <i>
      <x v="4"/>
      <x v="143"/>
      <x v="18"/>
      <x v="42"/>
    </i>
    <i>
      <x v="139"/>
      <x v="97"/>
      <x v="32"/>
      <x v="42"/>
    </i>
    <i>
      <x v="136"/>
      <x v="114"/>
      <x v="70"/>
      <x v="8"/>
    </i>
    <i>
      <x v="207"/>
      <x v="143"/>
      <x v="53"/>
      <x v="42"/>
    </i>
    <i>
      <x v="189"/>
      <x v="87"/>
      <x v="9"/>
      <x v="42"/>
    </i>
    <i>
      <x v="3"/>
      <x v="143"/>
      <x v="103"/>
      <x v="42"/>
    </i>
    <i>
      <x v="118"/>
      <x v="108"/>
      <x v="59"/>
      <x v="42"/>
    </i>
    <i>
      <x v="41"/>
      <x v="143"/>
      <x v="29"/>
      <x v="42"/>
    </i>
    <i>
      <x v="221"/>
      <x v="126"/>
      <x v="91"/>
      <x v="42"/>
    </i>
    <i>
      <x v="203"/>
      <x v="143"/>
      <x v="46"/>
      <x v="42"/>
    </i>
    <i>
      <x v="206"/>
      <x v="143"/>
      <x v="51"/>
      <x v="42"/>
    </i>
    <i>
      <x v="236"/>
      <x v="143"/>
      <x v="119"/>
      <x v="42"/>
    </i>
    <i>
      <x v="233"/>
      <x v="143"/>
      <x v="116"/>
      <x v="42"/>
    </i>
    <i>
      <x v="193"/>
      <x v="88"/>
      <x v="16"/>
      <x v="42"/>
    </i>
    <i>
      <x v="210"/>
      <x v="143"/>
      <x v="65"/>
      <x v="42"/>
    </i>
    <i>
      <x v="187"/>
      <x v="83"/>
      <x/>
      <x v="42"/>
    </i>
    <i>
      <x v="188"/>
      <x v="143"/>
      <x v="1"/>
      <x v="32"/>
    </i>
    <i>
      <x v="191"/>
      <x v="143"/>
      <x v="13"/>
      <x v="42"/>
    </i>
    <i>
      <x v="63"/>
      <x v="127"/>
      <x v="92"/>
      <x v="43"/>
    </i>
    <i>
      <x v="173"/>
      <x v="143"/>
      <x v="11"/>
      <x v="42"/>
    </i>
    <i>
      <x v="192"/>
      <x v="143"/>
      <x v="15"/>
      <x v="42"/>
    </i>
    <i>
      <x v="124"/>
      <x v="143"/>
      <x v="101"/>
      <x v="42"/>
    </i>
    <i>
      <x v="216"/>
      <x v="143"/>
      <x v="86"/>
      <x v="42"/>
    </i>
    <i>
      <x v="155"/>
      <x v="96"/>
      <x v="31"/>
      <x v="42"/>
    </i>
    <i>
      <x v="140"/>
      <x v="137"/>
      <x v="112"/>
      <x v="42"/>
    </i>
    <i>
      <x v="171"/>
      <x v="119"/>
      <x v="79"/>
      <x v="42"/>
    </i>
    <i>
      <x v="201"/>
      <x v="104"/>
      <x v="42"/>
      <x v="34"/>
    </i>
    <i>
      <x v="222"/>
      <x v="128"/>
      <x v="93"/>
      <x v="42"/>
    </i>
    <i>
      <x v="59"/>
      <x v="21"/>
      <x v="76"/>
      <x v="42"/>
    </i>
    <i>
      <x v="153"/>
      <x v="143"/>
      <x v="61"/>
      <x v="42"/>
    </i>
    <i>
      <x v="219"/>
      <x v="124"/>
      <x v="89"/>
      <x v="42"/>
    </i>
    <i>
      <x v="234"/>
      <x v="143"/>
      <x v="117"/>
      <x v="42"/>
    </i>
    <i>
      <x v="212"/>
      <x v="116"/>
      <x v="74"/>
      <x v="42"/>
    </i>
    <i>
      <x v="205"/>
      <x v="143"/>
      <x v="50"/>
      <x v="42"/>
    </i>
    <i>
      <x v="172"/>
      <x v="61"/>
      <x v="58"/>
      <x v="30"/>
    </i>
    <i>
      <x v="220"/>
      <x v="125"/>
      <x v="90"/>
      <x v="42"/>
    </i>
    <i>
      <x v="232"/>
      <x v="139"/>
      <x v="115"/>
      <x v="42"/>
    </i>
  </rowItems>
  <colItems count="1">
    <i/>
  </colItems>
  <dataFields count="1">
    <dataField name="# Weekpunten" fld="48" baseField="3" baseItem="0" numFmtId="3"/>
  </dataFields>
  <formats count="1039">
    <format dxfId="1098">
      <pivotArea field="44" type="button" dataOnly="0" labelOnly="1" outline="0" axis="axisRow" fieldPosition="0"/>
    </format>
    <format dxfId="1097">
      <pivotArea field="2" type="button" dataOnly="0" labelOnly="1" outline="0" axis="axisRow" fieldPosition="1"/>
    </format>
    <format dxfId="1096">
      <pivotArea field="3" type="button" dataOnly="0" labelOnly="1" outline="0" axis="axisRow" fieldPosition="3"/>
    </format>
    <format dxfId="1095">
      <pivotArea dataOnly="0" labelOnly="1" outline="0" fieldPosition="0">
        <references count="1">
          <reference field="44" count="0"/>
        </references>
      </pivotArea>
    </format>
    <format dxfId="1094">
      <pivotArea dataOnly="0" labelOnly="1" outline="0" fieldPosition="0">
        <references count="2">
          <reference field="2" count="1">
            <x v="0"/>
          </reference>
          <reference field="44" count="1" selected="0">
            <x v="176"/>
          </reference>
        </references>
      </pivotArea>
    </format>
    <format dxfId="1093">
      <pivotArea dataOnly="0" labelOnly="1" outline="0" fieldPosition="0">
        <references count="2">
          <reference field="2" count="1">
            <x v="1"/>
          </reference>
          <reference field="44" count="1" selected="0">
            <x v="166"/>
          </reference>
        </references>
      </pivotArea>
    </format>
    <format dxfId="1092">
      <pivotArea dataOnly="0" labelOnly="1" outline="0" fieldPosition="0">
        <references count="2">
          <reference field="2" count="1">
            <x v="3"/>
          </reference>
          <reference field="44" count="1" selected="0">
            <x v="164"/>
          </reference>
        </references>
      </pivotArea>
    </format>
    <format dxfId="1091">
      <pivotArea dataOnly="0" labelOnly="1" outline="0" fieldPosition="0">
        <references count="2">
          <reference field="2" count="1">
            <x v="0"/>
          </reference>
          <reference field="44" count="1" selected="0">
            <x v="160"/>
          </reference>
        </references>
      </pivotArea>
    </format>
    <format dxfId="1090">
      <pivotArea dataOnly="0" labelOnly="1" outline="0" fieldPosition="0">
        <references count="2">
          <reference field="2" count="1">
            <x v="4"/>
          </reference>
          <reference field="44" count="1" selected="0">
            <x v="155"/>
          </reference>
        </references>
      </pivotArea>
    </format>
    <format dxfId="1089">
      <pivotArea dataOnly="0" labelOnly="1" outline="0" fieldPosition="0">
        <references count="2">
          <reference field="2" count="1">
            <x v="6"/>
          </reference>
          <reference field="44" count="1" selected="0">
            <x v="153"/>
          </reference>
        </references>
      </pivotArea>
    </format>
    <format dxfId="1088">
      <pivotArea dataOnly="0" labelOnly="1" outline="0" fieldPosition="0">
        <references count="2">
          <reference field="2" count="1">
            <x v="9"/>
          </reference>
          <reference field="44" count="1" selected="0">
            <x v="152"/>
          </reference>
        </references>
      </pivotArea>
    </format>
    <format dxfId="1087">
      <pivotArea dataOnly="0" labelOnly="1" outline="0" fieldPosition="0">
        <references count="2">
          <reference field="2" count="1">
            <x v="0"/>
          </reference>
          <reference field="44" count="1" selected="0">
            <x v="146"/>
          </reference>
        </references>
      </pivotArea>
    </format>
    <format dxfId="1086">
      <pivotArea dataOnly="0" labelOnly="1" outline="0" fieldPosition="0">
        <references count="2">
          <reference field="2" count="1">
            <x v="19"/>
          </reference>
          <reference field="44" count="1" selected="0">
            <x v="145"/>
          </reference>
        </references>
      </pivotArea>
    </format>
    <format dxfId="1085">
      <pivotArea dataOnly="0" labelOnly="1" outline="0" fieldPosition="0">
        <references count="2">
          <reference field="2" count="1">
            <x v="7"/>
          </reference>
          <reference field="44" count="1" selected="0">
            <x v="142"/>
          </reference>
        </references>
      </pivotArea>
    </format>
    <format dxfId="1084">
      <pivotArea dataOnly="0" labelOnly="1" outline="0" fieldPosition="0">
        <references count="2">
          <reference field="2" count="1">
            <x v="0"/>
          </reference>
          <reference field="44" count="1" selected="0">
            <x v="138"/>
          </reference>
        </references>
      </pivotArea>
    </format>
    <format dxfId="1083">
      <pivotArea dataOnly="0" labelOnly="1" outline="0" fieldPosition="0">
        <references count="2">
          <reference field="2" count="1">
            <x v="23"/>
          </reference>
          <reference field="44" count="1" selected="0">
            <x v="127"/>
          </reference>
        </references>
      </pivotArea>
    </format>
    <format dxfId="1082">
      <pivotArea dataOnly="0" labelOnly="1" outline="0" fieldPosition="0">
        <references count="2">
          <reference field="2" count="1">
            <x v="0"/>
          </reference>
          <reference field="44" count="1" selected="0">
            <x v="121"/>
          </reference>
        </references>
      </pivotArea>
    </format>
    <format dxfId="1081">
      <pivotArea dataOnly="0" labelOnly="1" outline="0" fieldPosition="0">
        <references count="2">
          <reference field="2" count="1">
            <x v="8"/>
          </reference>
          <reference field="44" count="1" selected="0">
            <x v="109"/>
          </reference>
        </references>
      </pivotArea>
    </format>
    <format dxfId="1080">
      <pivotArea dataOnly="0" labelOnly="1" outline="0" fieldPosition="0">
        <references count="2">
          <reference field="2" count="1">
            <x v="0"/>
          </reference>
          <reference field="44" count="1" selected="0">
            <x v="107"/>
          </reference>
        </references>
      </pivotArea>
    </format>
    <format dxfId="1079">
      <pivotArea dataOnly="0" labelOnly="1" outline="0" fieldPosition="0">
        <references count="2">
          <reference field="2" count="1">
            <x v="12"/>
          </reference>
          <reference field="44" count="1" selected="0">
            <x v="99"/>
          </reference>
        </references>
      </pivotArea>
    </format>
    <format dxfId="1078">
      <pivotArea dataOnly="0" labelOnly="1" outline="0" fieldPosition="0">
        <references count="2">
          <reference field="2" count="1">
            <x v="0"/>
          </reference>
          <reference field="44" count="1" selected="0">
            <x v="96"/>
          </reference>
        </references>
      </pivotArea>
    </format>
    <format dxfId="1077">
      <pivotArea dataOnly="0" labelOnly="1" outline="0" fieldPosition="0">
        <references count="2">
          <reference field="2" count="1">
            <x v="10"/>
          </reference>
          <reference field="44" count="1" selected="0">
            <x v="87"/>
          </reference>
        </references>
      </pivotArea>
    </format>
    <format dxfId="1076">
      <pivotArea dataOnly="0" labelOnly="1" outline="0" fieldPosition="0">
        <references count="2">
          <reference field="2" count="1">
            <x v="14"/>
          </reference>
          <reference field="44" count="1" selected="0">
            <x v="85"/>
          </reference>
        </references>
      </pivotArea>
    </format>
    <format dxfId="1075">
      <pivotArea dataOnly="0" labelOnly="1" outline="0" fieldPosition="0">
        <references count="2">
          <reference field="2" count="1">
            <x v="0"/>
          </reference>
          <reference field="44" count="1" selected="0">
            <x v="83"/>
          </reference>
        </references>
      </pivotArea>
    </format>
    <format dxfId="1074">
      <pivotArea dataOnly="0" labelOnly="1" outline="0" fieldPosition="0">
        <references count="2">
          <reference field="2" count="1">
            <x v="15"/>
          </reference>
          <reference field="44" count="1" selected="0">
            <x v="75"/>
          </reference>
        </references>
      </pivotArea>
    </format>
    <format dxfId="1073">
      <pivotArea dataOnly="0" labelOnly="1" outline="0" fieldPosition="0">
        <references count="2">
          <reference field="2" count="1">
            <x v="0"/>
          </reference>
          <reference field="44" count="1" selected="0">
            <x v="71"/>
          </reference>
        </references>
      </pivotArea>
    </format>
    <format dxfId="1072">
      <pivotArea dataOnly="0" labelOnly="1" outline="0" fieldPosition="0">
        <references count="2">
          <reference field="2" count="1">
            <x v="11"/>
          </reference>
          <reference field="44" count="1" selected="0">
            <x v="67"/>
          </reference>
        </references>
      </pivotArea>
    </format>
    <format dxfId="1071">
      <pivotArea dataOnly="0" labelOnly="1" outline="0" fieldPosition="0">
        <references count="2">
          <reference field="2" count="1">
            <x v="17"/>
          </reference>
          <reference field="44" count="1" selected="0">
            <x v="61"/>
          </reference>
        </references>
      </pivotArea>
    </format>
    <format dxfId="1070">
      <pivotArea dataOnly="0" labelOnly="1" outline="0" fieldPosition="0">
        <references count="2">
          <reference field="2" count="1">
            <x v="21"/>
          </reference>
          <reference field="44" count="1" selected="0">
            <x v="59"/>
          </reference>
        </references>
      </pivotArea>
    </format>
    <format dxfId="1069">
      <pivotArea dataOnly="0" labelOnly="1" outline="0" fieldPosition="0">
        <references count="2">
          <reference field="2" count="1">
            <x v="20"/>
          </reference>
          <reference field="44" count="1" selected="0">
            <x v="58"/>
          </reference>
        </references>
      </pivotArea>
    </format>
    <format dxfId="1068">
      <pivotArea dataOnly="0" labelOnly="1" outline="0" fieldPosition="0">
        <references count="2">
          <reference field="2" count="1">
            <x v="0"/>
          </reference>
          <reference field="44" count="1" selected="0">
            <x v="55"/>
          </reference>
        </references>
      </pivotArea>
    </format>
    <format dxfId="1067">
      <pivotArea dataOnly="0" labelOnly="1" outline="0" fieldPosition="0">
        <references count="2">
          <reference field="2" count="1">
            <x v="18"/>
          </reference>
          <reference field="44" count="1" selected="0">
            <x v="54"/>
          </reference>
        </references>
      </pivotArea>
    </format>
    <format dxfId="1066">
      <pivotArea dataOnly="0" labelOnly="1" outline="0" fieldPosition="0">
        <references count="2">
          <reference field="2" count="1">
            <x v="5"/>
          </reference>
          <reference field="44" count="1" selected="0">
            <x v="52"/>
          </reference>
        </references>
      </pivotArea>
    </format>
    <format dxfId="1065">
      <pivotArea dataOnly="0" labelOnly="1" outline="0" fieldPosition="0">
        <references count="2">
          <reference field="2" count="1">
            <x v="25"/>
          </reference>
          <reference field="44" count="1" selected="0">
            <x v="51"/>
          </reference>
        </references>
      </pivotArea>
    </format>
    <format dxfId="1064">
      <pivotArea dataOnly="0" labelOnly="1" outline="0" fieldPosition="0">
        <references count="2">
          <reference field="2" count="1">
            <x v="24"/>
          </reference>
          <reference field="44" count="1" selected="0">
            <x v="49"/>
          </reference>
        </references>
      </pivotArea>
    </format>
    <format dxfId="1063">
      <pivotArea dataOnly="0" labelOnly="1" outline="0" fieldPosition="0">
        <references count="2">
          <reference field="2" count="1">
            <x v="13"/>
          </reference>
          <reference field="44" count="1" selected="0">
            <x v="48"/>
          </reference>
        </references>
      </pivotArea>
    </format>
    <format dxfId="1062">
      <pivotArea dataOnly="0" labelOnly="1" outline="0" fieldPosition="0">
        <references count="2">
          <reference field="2" count="1">
            <x v="0"/>
          </reference>
          <reference field="44" count="1" selected="0">
            <x v="47"/>
          </reference>
        </references>
      </pivotArea>
    </format>
    <format dxfId="1061">
      <pivotArea dataOnly="0" labelOnly="1" outline="0" fieldPosition="0">
        <references count="2">
          <reference field="2" count="1">
            <x v="22"/>
          </reference>
          <reference field="44" count="1" selected="0">
            <x v="46"/>
          </reference>
        </references>
      </pivotArea>
    </format>
    <format dxfId="1060">
      <pivotArea dataOnly="0" labelOnly="1" outline="0" fieldPosition="0">
        <references count="2">
          <reference field="2" count="1">
            <x v="0"/>
          </reference>
          <reference field="44" count="1" selected="0">
            <x v="40"/>
          </reference>
        </references>
      </pivotArea>
    </format>
    <format dxfId="1059">
      <pivotArea dataOnly="0" labelOnly="1" outline="0" fieldPosition="0">
        <references count="2">
          <reference field="2" count="1">
            <x v="2"/>
          </reference>
          <reference field="44" count="1" selected="0">
            <x v="37"/>
          </reference>
        </references>
      </pivotArea>
    </format>
    <format dxfId="1058">
      <pivotArea dataOnly="0" labelOnly="1" outline="0" fieldPosition="0">
        <references count="2">
          <reference field="2" count="1">
            <x v="0"/>
          </reference>
          <reference field="44" count="1" selected="0">
            <x v="31"/>
          </reference>
        </references>
      </pivotArea>
    </format>
    <format dxfId="1057">
      <pivotArea dataOnly="0" labelOnly="1" outline="0" fieldPosition="0">
        <references count="2">
          <reference field="2" count="1">
            <x v="16"/>
          </reference>
          <reference field="44" count="1" selected="0">
            <x v="10"/>
          </reference>
        </references>
      </pivotArea>
    </format>
    <format dxfId="1056">
      <pivotArea dataOnly="0" labelOnly="1" outline="0" fieldPosition="0">
        <references count="2">
          <reference field="2" count="1">
            <x v="0"/>
          </reference>
          <reference field="44" count="1" selected="0">
            <x v="9"/>
          </reference>
        </references>
      </pivotArea>
    </format>
    <format dxfId="1055">
      <pivotArea dataOnly="0" labelOnly="1" outline="0" fieldPosition="0">
        <references count="3">
          <reference field="2" count="1" selected="0">
            <x v="0"/>
          </reference>
          <reference field="3" count="1">
            <x v="0"/>
          </reference>
          <reference field="44" count="1" selected="0">
            <x v="176"/>
          </reference>
        </references>
      </pivotArea>
    </format>
    <format dxfId="1054">
      <pivotArea dataOnly="0" labelOnly="1" outline="0" fieldPosition="0">
        <references count="3">
          <reference field="2" count="1" selected="0">
            <x v="0"/>
          </reference>
          <reference field="3" count="1">
            <x v="0"/>
          </reference>
          <reference field="44" count="1" selected="0">
            <x v="173"/>
          </reference>
        </references>
      </pivotArea>
    </format>
    <format dxfId="1053">
      <pivotArea dataOnly="0" labelOnly="1" outline="0" fieldPosition="0">
        <references count="3">
          <reference field="2" count="1" selected="0">
            <x v="0"/>
          </reference>
          <reference field="3" count="1">
            <x v="4"/>
          </reference>
          <reference field="44" count="1" selected="0">
            <x v="170"/>
          </reference>
        </references>
      </pivotArea>
    </format>
    <format dxfId="1052">
      <pivotArea dataOnly="0" labelOnly="1" outline="0" fieldPosition="0">
        <references count="3">
          <reference field="2" count="1" selected="0">
            <x v="1"/>
          </reference>
          <reference field="3" count="1">
            <x v="0"/>
          </reference>
          <reference field="44" count="1" selected="0">
            <x v="166"/>
          </reference>
        </references>
      </pivotArea>
    </format>
    <format dxfId="1051">
      <pivotArea dataOnly="0" labelOnly="1" outline="0" fieldPosition="0">
        <references count="3">
          <reference field="2" count="1" selected="0">
            <x v="3"/>
          </reference>
          <reference field="3" count="1">
            <x v="0"/>
          </reference>
          <reference field="44" count="1" selected="0">
            <x v="164"/>
          </reference>
        </references>
      </pivotArea>
    </format>
    <format dxfId="1050">
      <pivotArea dataOnly="0" labelOnly="1" outline="0" fieldPosition="0">
        <references count="3">
          <reference field="2" count="1" selected="0">
            <x v="0"/>
          </reference>
          <reference field="3" count="1">
            <x v="0"/>
          </reference>
          <reference field="44" count="1" selected="0">
            <x v="160"/>
          </reference>
        </references>
      </pivotArea>
    </format>
    <format dxfId="1049">
      <pivotArea dataOnly="0" labelOnly="1" outline="0" fieldPosition="0">
        <references count="3">
          <reference field="2" count="1" selected="0">
            <x v="4"/>
          </reference>
          <reference field="3" count="1">
            <x v="0"/>
          </reference>
          <reference field="44" count="1" selected="0">
            <x v="155"/>
          </reference>
        </references>
      </pivotArea>
    </format>
    <format dxfId="1048">
      <pivotArea dataOnly="0" labelOnly="1" outline="0" fieldPosition="0">
        <references count="3">
          <reference field="2" count="1" selected="0">
            <x v="6"/>
          </reference>
          <reference field="3" count="1">
            <x v="0"/>
          </reference>
          <reference field="44" count="1" selected="0">
            <x v="153"/>
          </reference>
        </references>
      </pivotArea>
    </format>
    <format dxfId="1047">
      <pivotArea dataOnly="0" labelOnly="1" outline="0" fieldPosition="0">
        <references count="3">
          <reference field="2" count="1" selected="0">
            <x v="9"/>
          </reference>
          <reference field="3" count="1">
            <x v="2"/>
          </reference>
          <reference field="44" count="1" selected="0">
            <x v="152"/>
          </reference>
        </references>
      </pivotArea>
    </format>
    <format dxfId="1046">
      <pivotArea dataOnly="0" labelOnly="1" outline="0" fieldPosition="0">
        <references count="3">
          <reference field="2" count="1" selected="0">
            <x v="0"/>
          </reference>
          <reference field="3" count="1">
            <x v="0"/>
          </reference>
          <reference field="44" count="1" selected="0">
            <x v="146"/>
          </reference>
        </references>
      </pivotArea>
    </format>
    <format dxfId="1045">
      <pivotArea dataOnly="0" labelOnly="1" outline="0" fieldPosition="0">
        <references count="3">
          <reference field="2" count="1" selected="0">
            <x v="19"/>
          </reference>
          <reference field="3" count="1">
            <x v="0"/>
          </reference>
          <reference field="44" count="1" selected="0">
            <x v="145"/>
          </reference>
        </references>
      </pivotArea>
    </format>
    <format dxfId="1044">
      <pivotArea dataOnly="0" labelOnly="1" outline="0" fieldPosition="0">
        <references count="3">
          <reference field="2" count="1" selected="0">
            <x v="7"/>
          </reference>
          <reference field="3" count="1">
            <x v="0"/>
          </reference>
          <reference field="44" count="1" selected="0">
            <x v="142"/>
          </reference>
        </references>
      </pivotArea>
    </format>
    <format dxfId="1043">
      <pivotArea dataOnly="0" labelOnly="1" outline="0" fieldPosition="0">
        <references count="3">
          <reference field="2" count="1" selected="0">
            <x v="0"/>
          </reference>
          <reference field="3" count="1">
            <x v="6"/>
          </reference>
          <reference field="44" count="1" selected="0">
            <x v="138"/>
          </reference>
        </references>
      </pivotArea>
    </format>
    <format dxfId="1042">
      <pivotArea dataOnly="0" labelOnly="1" outline="0" fieldPosition="0">
        <references count="3">
          <reference field="2" count="1" selected="0">
            <x v="0"/>
          </reference>
          <reference field="3" count="1">
            <x v="8"/>
          </reference>
          <reference field="44" count="1" selected="0">
            <x v="136"/>
          </reference>
        </references>
      </pivotArea>
    </format>
    <format dxfId="1041">
      <pivotArea dataOnly="0" labelOnly="1" outline="0" fieldPosition="0">
        <references count="3">
          <reference field="2" count="1" selected="0">
            <x v="0"/>
          </reference>
          <reference field="3" count="1">
            <x v="0"/>
          </reference>
          <reference field="44" count="1" selected="0">
            <x v="132"/>
          </reference>
        </references>
      </pivotArea>
    </format>
    <format dxfId="1040">
      <pivotArea dataOnly="0" labelOnly="1" outline="0" fieldPosition="0">
        <references count="3">
          <reference field="2" count="1" selected="0">
            <x v="0"/>
          </reference>
          <reference field="3" count="1">
            <x v="0"/>
          </reference>
          <reference field="44" count="1" selected="0">
            <x v="128"/>
          </reference>
        </references>
      </pivotArea>
    </format>
    <format dxfId="1039">
      <pivotArea dataOnly="0" labelOnly="1" outline="0" fieldPosition="0">
        <references count="3">
          <reference field="2" count="1" selected="0">
            <x v="23"/>
          </reference>
          <reference field="3" count="1">
            <x v="3"/>
          </reference>
          <reference field="44" count="1" selected="0">
            <x v="127"/>
          </reference>
        </references>
      </pivotArea>
    </format>
    <format dxfId="1038">
      <pivotArea dataOnly="0" labelOnly="1" outline="0" fieldPosition="0">
        <references count="3">
          <reference field="2" count="1" selected="0">
            <x v="0"/>
          </reference>
          <reference field="3" count="1">
            <x v="0"/>
          </reference>
          <reference field="44" count="1" selected="0">
            <x v="121"/>
          </reference>
        </references>
      </pivotArea>
    </format>
    <format dxfId="1037">
      <pivotArea dataOnly="0" labelOnly="1" outline="0" fieldPosition="0">
        <references count="3">
          <reference field="2" count="1" selected="0">
            <x v="0"/>
          </reference>
          <reference field="3" count="1">
            <x v="9"/>
          </reference>
          <reference field="44" count="1" selected="0">
            <x v="116"/>
          </reference>
        </references>
      </pivotArea>
    </format>
    <format dxfId="1036">
      <pivotArea dataOnly="0" labelOnly="1" outline="0" fieldPosition="0">
        <references count="3">
          <reference field="2" count="1" selected="0">
            <x v="0"/>
          </reference>
          <reference field="3" count="1">
            <x v="0"/>
          </reference>
          <reference field="44" count="1" selected="0">
            <x v="114"/>
          </reference>
        </references>
      </pivotArea>
    </format>
    <format dxfId="1035">
      <pivotArea dataOnly="0" labelOnly="1" outline="0" fieldPosition="0">
        <references count="3">
          <reference field="2" count="1" selected="0">
            <x v="0"/>
          </reference>
          <reference field="3" count="1">
            <x v="0"/>
          </reference>
          <reference field="44" count="1" selected="0">
            <x v="111"/>
          </reference>
        </references>
      </pivotArea>
    </format>
    <format dxfId="1034">
      <pivotArea dataOnly="0" labelOnly="1" outline="0" fieldPosition="0">
        <references count="3">
          <reference field="2" count="1" selected="0">
            <x v="8"/>
          </reference>
          <reference field="3" count="1">
            <x v="0"/>
          </reference>
          <reference field="44" count="1" selected="0">
            <x v="109"/>
          </reference>
        </references>
      </pivotArea>
    </format>
    <format dxfId="1033">
      <pivotArea dataOnly="0" labelOnly="1" outline="0" fieldPosition="0">
        <references count="3">
          <reference field="2" count="1" selected="0">
            <x v="0"/>
          </reference>
          <reference field="3" count="1">
            <x v="0"/>
          </reference>
          <reference field="44" count="1" selected="0">
            <x v="107"/>
          </reference>
        </references>
      </pivotArea>
    </format>
    <format dxfId="1032">
      <pivotArea dataOnly="0" labelOnly="1" outline="0" fieldPosition="0">
        <references count="3">
          <reference field="2" count="1" selected="0">
            <x v="12"/>
          </reference>
          <reference field="3" count="1">
            <x v="0"/>
          </reference>
          <reference field="44" count="1" selected="0">
            <x v="99"/>
          </reference>
        </references>
      </pivotArea>
    </format>
    <format dxfId="1031">
      <pivotArea dataOnly="0" labelOnly="1" outline="0" fieldPosition="0">
        <references count="3">
          <reference field="2" count="1" selected="0">
            <x v="0"/>
          </reference>
          <reference field="3" count="1">
            <x v="0"/>
          </reference>
          <reference field="44" count="1" selected="0">
            <x v="96"/>
          </reference>
        </references>
      </pivotArea>
    </format>
    <format dxfId="1030">
      <pivotArea dataOnly="0" labelOnly="1" outline="0" fieldPosition="0">
        <references count="3">
          <reference field="2" count="1" selected="0">
            <x v="10"/>
          </reference>
          <reference field="3" count="1">
            <x v="0"/>
          </reference>
          <reference field="44" count="1" selected="0">
            <x v="87"/>
          </reference>
        </references>
      </pivotArea>
    </format>
    <format dxfId="1029">
      <pivotArea dataOnly="0" labelOnly="1" outline="0" fieldPosition="0">
        <references count="3">
          <reference field="2" count="1" selected="0">
            <x v="14"/>
          </reference>
          <reference field="3" count="1">
            <x v="0"/>
          </reference>
          <reference field="44" count="1" selected="0">
            <x v="85"/>
          </reference>
        </references>
      </pivotArea>
    </format>
    <format dxfId="1028">
      <pivotArea dataOnly="0" labelOnly="1" outline="0" fieldPosition="0">
        <references count="3">
          <reference field="2" count="1" selected="0">
            <x v="0"/>
          </reference>
          <reference field="3" count="1">
            <x v="0"/>
          </reference>
          <reference field="44" count="1" selected="0">
            <x v="83"/>
          </reference>
        </references>
      </pivotArea>
    </format>
    <format dxfId="1027">
      <pivotArea dataOnly="0" labelOnly="1" outline="0" fieldPosition="0">
        <references count="3">
          <reference field="2" count="1" selected="0">
            <x v="15"/>
          </reference>
          <reference field="3" count="1">
            <x v="0"/>
          </reference>
          <reference field="44" count="1" selected="0">
            <x v="75"/>
          </reference>
        </references>
      </pivotArea>
    </format>
    <format dxfId="1026">
      <pivotArea dataOnly="0" labelOnly="1" outline="0" fieldPosition="0">
        <references count="3">
          <reference field="2" count="1" selected="0">
            <x v="0"/>
          </reference>
          <reference field="3" count="1">
            <x v="0"/>
          </reference>
          <reference field="44" count="1" selected="0">
            <x v="71"/>
          </reference>
        </references>
      </pivotArea>
    </format>
    <format dxfId="1025">
      <pivotArea dataOnly="0" labelOnly="1" outline="0" fieldPosition="0">
        <references count="3">
          <reference field="2" count="1" selected="0">
            <x v="0"/>
          </reference>
          <reference field="3" count="1">
            <x v="0"/>
          </reference>
          <reference field="44" count="1" selected="0">
            <x v="68"/>
          </reference>
        </references>
      </pivotArea>
    </format>
    <format dxfId="1024">
      <pivotArea dataOnly="0" labelOnly="1" outline="0" fieldPosition="0">
        <references count="3">
          <reference field="2" count="1" selected="0">
            <x v="11"/>
          </reference>
          <reference field="3" count="1">
            <x v="1"/>
          </reference>
          <reference field="44" count="1" selected="0">
            <x v="67"/>
          </reference>
        </references>
      </pivotArea>
    </format>
    <format dxfId="1023">
      <pivotArea dataOnly="0" labelOnly="1" outline="0" fieldPosition="0">
        <references count="3">
          <reference field="2" count="1" selected="0">
            <x v="17"/>
          </reference>
          <reference field="3" count="1">
            <x v="5"/>
          </reference>
          <reference field="44" count="1" selected="0">
            <x v="61"/>
          </reference>
        </references>
      </pivotArea>
    </format>
    <format dxfId="1022">
      <pivotArea dataOnly="0" labelOnly="1" outline="0" fieldPosition="0">
        <references count="3">
          <reference field="2" count="1" selected="0">
            <x v="21"/>
          </reference>
          <reference field="3" count="1">
            <x v="0"/>
          </reference>
          <reference field="44" count="1" selected="0">
            <x v="59"/>
          </reference>
        </references>
      </pivotArea>
    </format>
    <format dxfId="1021">
      <pivotArea dataOnly="0" labelOnly="1" outline="0" fieldPosition="0">
        <references count="3">
          <reference field="2" count="1" selected="0">
            <x v="20"/>
          </reference>
          <reference field="3" count="1">
            <x v="0"/>
          </reference>
          <reference field="44" count="1" selected="0">
            <x v="58"/>
          </reference>
        </references>
      </pivotArea>
    </format>
    <format dxfId="1020">
      <pivotArea dataOnly="0" labelOnly="1" outline="0" fieldPosition="0">
        <references count="3">
          <reference field="2" count="1" selected="0">
            <x v="0"/>
          </reference>
          <reference field="3" count="1">
            <x v="0"/>
          </reference>
          <reference field="44" count="1" selected="0">
            <x v="55"/>
          </reference>
        </references>
      </pivotArea>
    </format>
    <format dxfId="1019">
      <pivotArea dataOnly="0" labelOnly="1" outline="0" fieldPosition="0">
        <references count="3">
          <reference field="2" count="1" selected="0">
            <x v="18"/>
          </reference>
          <reference field="3" count="1">
            <x v="0"/>
          </reference>
          <reference field="44" count="1" selected="0">
            <x v="54"/>
          </reference>
        </references>
      </pivotArea>
    </format>
    <format dxfId="1018">
      <pivotArea dataOnly="0" labelOnly="1" outline="0" fieldPosition="0">
        <references count="3">
          <reference field="2" count="1" selected="0">
            <x v="5"/>
          </reference>
          <reference field="3" count="1">
            <x v="0"/>
          </reference>
          <reference field="44" count="1" selected="0">
            <x v="52"/>
          </reference>
        </references>
      </pivotArea>
    </format>
    <format dxfId="1017">
      <pivotArea dataOnly="0" labelOnly="1" outline="0" fieldPosition="0">
        <references count="3">
          <reference field="2" count="1" selected="0">
            <x v="25"/>
          </reference>
          <reference field="3" count="1">
            <x v="0"/>
          </reference>
          <reference field="44" count="1" selected="0">
            <x v="51"/>
          </reference>
        </references>
      </pivotArea>
    </format>
    <format dxfId="1016">
      <pivotArea dataOnly="0" labelOnly="1" outline="0" fieldPosition="0">
        <references count="3">
          <reference field="2" count="1" selected="0">
            <x v="24"/>
          </reference>
          <reference field="3" count="1">
            <x v="0"/>
          </reference>
          <reference field="44" count="1" selected="0">
            <x v="49"/>
          </reference>
        </references>
      </pivotArea>
    </format>
    <format dxfId="1015">
      <pivotArea dataOnly="0" labelOnly="1" outline="0" fieldPosition="0">
        <references count="3">
          <reference field="2" count="1" selected="0">
            <x v="13"/>
          </reference>
          <reference field="3" count="1">
            <x v="7"/>
          </reference>
          <reference field="44" count="1" selected="0">
            <x v="48"/>
          </reference>
        </references>
      </pivotArea>
    </format>
    <format dxfId="1014">
      <pivotArea dataOnly="0" labelOnly="1" outline="0" fieldPosition="0">
        <references count="3">
          <reference field="2" count="1" selected="0">
            <x v="0"/>
          </reference>
          <reference field="3" count="1">
            <x v="0"/>
          </reference>
          <reference field="44" count="1" selected="0">
            <x v="47"/>
          </reference>
        </references>
      </pivotArea>
    </format>
    <format dxfId="1013">
      <pivotArea dataOnly="0" labelOnly="1" outline="0" fieldPosition="0">
        <references count="3">
          <reference field="2" count="1" selected="0">
            <x v="22"/>
          </reference>
          <reference field="3" count="1">
            <x v="0"/>
          </reference>
          <reference field="44" count="1" selected="0">
            <x v="46"/>
          </reference>
        </references>
      </pivotArea>
    </format>
    <format dxfId="1012">
      <pivotArea dataOnly="0" labelOnly="1" outline="0" fieldPosition="0">
        <references count="3">
          <reference field="2" count="1" selected="0">
            <x v="0"/>
          </reference>
          <reference field="3" count="1">
            <x v="0"/>
          </reference>
          <reference field="44" count="1" selected="0">
            <x v="40"/>
          </reference>
        </references>
      </pivotArea>
    </format>
    <format dxfId="1011">
      <pivotArea dataOnly="0" labelOnly="1" outline="0" fieldPosition="0">
        <references count="3">
          <reference field="2" count="1" selected="0">
            <x v="2"/>
          </reference>
          <reference field="3" count="1">
            <x v="0"/>
          </reference>
          <reference field="44" count="1" selected="0">
            <x v="37"/>
          </reference>
        </references>
      </pivotArea>
    </format>
    <format dxfId="1010">
      <pivotArea dataOnly="0" labelOnly="1" outline="0" fieldPosition="0">
        <references count="3">
          <reference field="2" count="1" selected="0">
            <x v="0"/>
          </reference>
          <reference field="3" count="1">
            <x v="0"/>
          </reference>
          <reference field="44" count="1" selected="0">
            <x v="31"/>
          </reference>
        </references>
      </pivotArea>
    </format>
    <format dxfId="1009">
      <pivotArea dataOnly="0" labelOnly="1" outline="0" fieldPosition="0">
        <references count="3">
          <reference field="2" count="1" selected="0">
            <x v="16"/>
          </reference>
          <reference field="3" count="1">
            <x v="0"/>
          </reference>
          <reference field="44" count="1" selected="0">
            <x v="10"/>
          </reference>
        </references>
      </pivotArea>
    </format>
    <format dxfId="1008">
      <pivotArea dataOnly="0" labelOnly="1" outline="0" fieldPosition="0">
        <references count="3">
          <reference field="2" count="1" selected="0">
            <x v="0"/>
          </reference>
          <reference field="3" count="1">
            <x v="0"/>
          </reference>
          <reference field="44" count="1" selected="0">
            <x v="9"/>
          </reference>
        </references>
      </pivotArea>
    </format>
    <format dxfId="1007">
      <pivotArea field="44" type="button" dataOnly="0" labelOnly="1" outline="0" axis="axisRow" fieldPosition="0"/>
    </format>
    <format dxfId="1006">
      <pivotArea field="2" type="button" dataOnly="0" labelOnly="1" outline="0" axis="axisRow" fieldPosition="1"/>
    </format>
    <format dxfId="1005">
      <pivotArea field="3" type="button" dataOnly="0" labelOnly="1" outline="0" axis="axisRow" fieldPosition="3"/>
    </format>
    <format dxfId="1004">
      <pivotArea field="44" type="button" dataOnly="0" labelOnly="1" outline="0" axis="axisRow" fieldPosition="0"/>
    </format>
    <format dxfId="1003">
      <pivotArea field="2" type="button" dataOnly="0" labelOnly="1" outline="0" axis="axisRow" fieldPosition="1"/>
    </format>
    <format dxfId="1002">
      <pivotArea field="3" type="button" dataOnly="0" labelOnly="1" outline="0" axis="axisRow" fieldPosition="3"/>
    </format>
    <format dxfId="1001">
      <pivotArea outline="0" collapsedLevelsAreSubtotals="1" fieldPosition="0"/>
    </format>
    <format dxfId="1000">
      <pivotArea dataOnly="0" labelOnly="1" outline="0" axis="axisValues" fieldPosition="0"/>
    </format>
    <format dxfId="999">
      <pivotArea dataOnly="0" labelOnly="1" outline="0" axis="axisValues" fieldPosition="0"/>
    </format>
    <format dxfId="998">
      <pivotArea dataOnly="0" labelOnly="1" outline="0" axis="axisValues" fieldPosition="0"/>
    </format>
    <format dxfId="997">
      <pivotArea dataOnly="0" labelOnly="1" outline="0" offset="IV3" fieldPosition="0">
        <references count="2">
          <reference field="2" count="1">
            <x v="0"/>
          </reference>
          <reference field="44" count="1" selected="0">
            <x v="138"/>
          </reference>
        </references>
      </pivotArea>
    </format>
    <format dxfId="996">
      <pivotArea dataOnly="0" labelOnly="1" outline="0" offset="IV3" fieldPosition="0">
        <references count="2">
          <reference field="2" count="1">
            <x v="0"/>
          </reference>
          <reference field="44" count="1" selected="0">
            <x v="121"/>
          </reference>
        </references>
      </pivotArea>
    </format>
    <format dxfId="995">
      <pivotArea dataOnly="0" labelOnly="1" outline="0" offset="IV256" fieldPosition="0">
        <references count="2">
          <reference field="2" count="1">
            <x v="0"/>
          </reference>
          <reference field="44" count="1" selected="0">
            <x v="176"/>
          </reference>
        </references>
      </pivotArea>
    </format>
    <format dxfId="994">
      <pivotArea outline="0" collapsedLevelsAreSubtotals="1" fieldPosition="0"/>
    </format>
    <format dxfId="993">
      <pivotArea outline="0" collapsedLevelsAreSubtotals="1" fieldPosition="0"/>
    </format>
    <format dxfId="992">
      <pivotArea dataOnly="0" labelOnly="1" outline="0" fieldPosition="0">
        <references count="1">
          <reference field="44" count="50">
            <x v="3"/>
            <x v="5"/>
            <x v="7"/>
            <x v="29"/>
            <x v="31"/>
            <x v="35"/>
            <x v="39"/>
            <x v="41"/>
            <x v="43"/>
            <x v="45"/>
            <x v="48"/>
            <x v="49"/>
            <x v="56"/>
            <x v="60"/>
            <x v="65"/>
            <x v="69"/>
            <x v="70"/>
            <x v="76"/>
            <x v="83"/>
            <x v="84"/>
            <x v="92"/>
            <x v="96"/>
            <x v="98"/>
            <x v="105"/>
            <x v="114"/>
            <x v="116"/>
            <x v="121"/>
            <x v="122"/>
            <x v="123"/>
            <x v="124"/>
            <x v="125"/>
            <x v="132"/>
            <x v="135"/>
            <x v="139"/>
            <x v="142"/>
            <x v="143"/>
            <x v="144"/>
            <x v="148"/>
            <x v="149"/>
            <x v="151"/>
            <x v="154"/>
            <x v="158"/>
            <x v="159"/>
            <x v="162"/>
            <x v="163"/>
            <x v="164"/>
            <x v="174"/>
            <x v="175"/>
            <x v="176"/>
            <x v="181"/>
          </reference>
        </references>
      </pivotArea>
    </format>
    <format dxfId="991">
      <pivotArea dataOnly="0" labelOnly="1" outline="0" fieldPosition="0">
        <references count="1">
          <reference field="44" count="50">
            <x v="0"/>
            <x v="6"/>
            <x v="9"/>
            <x v="11"/>
            <x v="36"/>
            <x v="40"/>
            <x v="42"/>
            <x v="44"/>
            <x v="46"/>
            <x v="52"/>
            <x v="61"/>
            <x v="66"/>
            <x v="72"/>
            <x v="73"/>
            <x v="75"/>
            <x v="77"/>
            <x v="81"/>
            <x v="82"/>
            <x v="85"/>
            <x v="86"/>
            <x v="88"/>
            <x v="90"/>
            <x v="91"/>
            <x v="94"/>
            <x v="95"/>
            <x v="99"/>
            <x v="103"/>
            <x v="104"/>
            <x v="108"/>
            <x v="112"/>
            <x v="115"/>
            <x v="117"/>
            <x v="119"/>
            <x v="120"/>
            <x v="128"/>
            <x v="129"/>
            <x v="134"/>
            <x v="136"/>
            <x v="137"/>
            <x v="147"/>
            <x v="155"/>
            <x v="160"/>
            <x v="167"/>
            <x v="169"/>
            <x v="170"/>
            <x v="178"/>
            <x v="179"/>
            <x v="182"/>
            <x v="184"/>
            <x v="185"/>
          </reference>
        </references>
      </pivotArea>
    </format>
    <format dxfId="990">
      <pivotArea dataOnly="0" labelOnly="1" outline="0" fieldPosition="0">
        <references count="1">
          <reference field="44" count="50">
            <x v="2"/>
            <x v="4"/>
            <x v="8"/>
            <x v="10"/>
            <x v="27"/>
            <x v="30"/>
            <x v="32"/>
            <x v="33"/>
            <x v="37"/>
            <x v="38"/>
            <x v="47"/>
            <x v="50"/>
            <x v="51"/>
            <x v="55"/>
            <x v="57"/>
            <x v="58"/>
            <x v="62"/>
            <x v="64"/>
            <x v="67"/>
            <x v="68"/>
            <x v="71"/>
            <x v="74"/>
            <x v="78"/>
            <x v="79"/>
            <x v="80"/>
            <x v="87"/>
            <x v="93"/>
            <x v="100"/>
            <x v="101"/>
            <x v="107"/>
            <x v="110"/>
            <x v="113"/>
            <x v="118"/>
            <x v="126"/>
            <x v="127"/>
            <x v="131"/>
            <x v="133"/>
            <x v="141"/>
            <x v="146"/>
            <x v="150"/>
            <x v="153"/>
            <x v="161"/>
            <x v="165"/>
            <x v="166"/>
            <x v="171"/>
            <x v="172"/>
            <x v="173"/>
            <x v="177"/>
            <x v="180"/>
            <x v="183"/>
          </reference>
        </references>
      </pivotArea>
    </format>
    <format dxfId="989">
      <pivotArea dataOnly="0" labelOnly="1" outline="0" fieldPosition="0">
        <references count="1">
          <reference field="44" count="19">
            <x v="1"/>
            <x v="28"/>
            <x v="34"/>
            <x v="53"/>
            <x v="54"/>
            <x v="59"/>
            <x v="63"/>
            <x v="89"/>
            <x v="97"/>
            <x v="106"/>
            <x v="109"/>
            <x v="111"/>
            <x v="130"/>
            <x v="138"/>
            <x v="140"/>
            <x v="152"/>
            <x v="156"/>
            <x v="157"/>
            <x v="168"/>
          </reference>
        </references>
      </pivotArea>
    </format>
    <format dxfId="988">
      <pivotArea dataOnly="0" labelOnly="1" outline="0" fieldPosition="0">
        <references count="2">
          <reference field="2" count="1">
            <x v="0"/>
          </reference>
          <reference field="44" count="1" selected="0">
            <x v="175"/>
          </reference>
        </references>
      </pivotArea>
    </format>
    <format dxfId="987">
      <pivotArea dataOnly="0" labelOnly="1" outline="0" fieldPosition="0">
        <references count="2">
          <reference field="2" count="1">
            <x v="40"/>
          </reference>
          <reference field="44" count="1" selected="0">
            <x v="151"/>
          </reference>
        </references>
      </pivotArea>
    </format>
    <format dxfId="986">
      <pivotArea dataOnly="0" labelOnly="1" outline="0" fieldPosition="0">
        <references count="2">
          <reference field="2" count="1">
            <x v="0"/>
          </reference>
          <reference field="44" count="1" selected="0">
            <x v="143"/>
          </reference>
        </references>
      </pivotArea>
    </format>
    <format dxfId="985">
      <pivotArea dataOnly="0" labelOnly="1" outline="0" fieldPosition="0">
        <references count="2">
          <reference field="2" count="1">
            <x v="78"/>
          </reference>
          <reference field="44" count="1" selected="0">
            <x v="92"/>
          </reference>
        </references>
      </pivotArea>
    </format>
    <format dxfId="984">
      <pivotArea dataOnly="0" labelOnly="1" outline="0" fieldPosition="0">
        <references count="2">
          <reference field="2" count="1">
            <x v="0"/>
          </reference>
          <reference field="44" count="1" selected="0">
            <x v="159"/>
          </reference>
        </references>
      </pivotArea>
    </format>
    <format dxfId="983">
      <pivotArea dataOnly="0" labelOnly="1" outline="0" fieldPosition="0">
        <references count="2">
          <reference field="2" count="1">
            <x v="74"/>
          </reference>
          <reference field="44" count="1" selected="0">
            <x v="135"/>
          </reference>
        </references>
      </pivotArea>
    </format>
    <format dxfId="982">
      <pivotArea dataOnly="0" labelOnly="1" outline="0" fieldPosition="0">
        <references count="2">
          <reference field="2" count="1">
            <x v="3"/>
          </reference>
          <reference field="44" count="1" selected="0">
            <x v="164"/>
          </reference>
        </references>
      </pivotArea>
    </format>
    <format dxfId="981">
      <pivotArea dataOnly="0" labelOnly="1" outline="0" fieldPosition="0">
        <references count="2">
          <reference field="2" count="1">
            <x v="44"/>
          </reference>
          <reference field="44" count="1" selected="0">
            <x v="70"/>
          </reference>
        </references>
      </pivotArea>
    </format>
    <format dxfId="980">
      <pivotArea dataOnly="0" labelOnly="1" outline="0" fieldPosition="0">
        <references count="2">
          <reference field="2" count="1">
            <x v="59"/>
          </reference>
          <reference field="44" count="1" selected="0">
            <x v="163"/>
          </reference>
        </references>
      </pivotArea>
    </format>
    <format dxfId="979">
      <pivotArea dataOnly="0" labelOnly="1" outline="0" fieldPosition="0">
        <references count="2">
          <reference field="2" count="1">
            <x v="0"/>
          </reference>
          <reference field="44" count="1" selected="0">
            <x v="45"/>
          </reference>
        </references>
      </pivotArea>
    </format>
    <format dxfId="978">
      <pivotArea dataOnly="0" labelOnly="1" outline="0" fieldPosition="0">
        <references count="2">
          <reference field="2" count="1">
            <x v="71"/>
          </reference>
          <reference field="44" count="1" selected="0">
            <x v="148"/>
          </reference>
        </references>
      </pivotArea>
    </format>
    <format dxfId="977">
      <pivotArea dataOnly="0" labelOnly="1" outline="0" fieldPosition="0">
        <references count="2">
          <reference field="2" count="1">
            <x v="0"/>
          </reference>
          <reference field="44" count="1" selected="0">
            <x v="125"/>
          </reference>
        </references>
      </pivotArea>
    </format>
    <format dxfId="976">
      <pivotArea dataOnly="0" labelOnly="1" outline="0" fieldPosition="0">
        <references count="2">
          <reference field="2" count="1">
            <x v="54"/>
          </reference>
          <reference field="44" count="1" selected="0">
            <x v="65"/>
          </reference>
        </references>
      </pivotArea>
    </format>
    <format dxfId="975">
      <pivotArea dataOnly="0" labelOnly="1" outline="0" fieldPosition="0">
        <references count="2">
          <reference field="2" count="1">
            <x v="0"/>
          </reference>
          <reference field="44" count="1" selected="0">
            <x v="105"/>
          </reference>
        </references>
      </pivotArea>
    </format>
    <format dxfId="974">
      <pivotArea dataOnly="0" labelOnly="1" outline="0" fieldPosition="0">
        <references count="2">
          <reference field="2" count="1">
            <x v="65"/>
          </reference>
          <reference field="44" count="1" selected="0">
            <x v="84"/>
          </reference>
        </references>
      </pivotArea>
    </format>
    <format dxfId="973">
      <pivotArea dataOnly="0" labelOnly="1" outline="0" fieldPosition="0">
        <references count="2">
          <reference field="2" count="1">
            <x v="7"/>
          </reference>
          <reference field="44" count="1" selected="0">
            <x v="142"/>
          </reference>
        </references>
      </pivotArea>
    </format>
    <format dxfId="972">
      <pivotArea dataOnly="0" labelOnly="1" outline="0" fieldPosition="0">
        <references count="2">
          <reference field="2" count="1">
            <x v="43"/>
          </reference>
          <reference field="44" count="1" selected="0">
            <x v="122"/>
          </reference>
        </references>
      </pivotArea>
    </format>
    <format dxfId="971">
      <pivotArea dataOnly="0" labelOnly="1" outline="0" fieldPosition="0">
        <references count="2">
          <reference field="2" count="1">
            <x v="32"/>
          </reference>
          <reference field="44" count="1" selected="0">
            <x v="158"/>
          </reference>
        </references>
      </pivotArea>
    </format>
    <format dxfId="970">
      <pivotArea dataOnly="0" labelOnly="1" outline="0" fieldPosition="0">
        <references count="2">
          <reference field="2" count="1">
            <x v="49"/>
          </reference>
          <reference field="44" count="1" selected="0">
            <x v="98"/>
          </reference>
        </references>
      </pivotArea>
    </format>
    <format dxfId="969">
      <pivotArea dataOnly="0" labelOnly="1" outline="0" fieldPosition="0">
        <references count="2">
          <reference field="2" count="1">
            <x v="0"/>
          </reference>
          <reference field="44" count="1" selected="0">
            <x v="7"/>
          </reference>
        </references>
      </pivotArea>
    </format>
    <format dxfId="968">
      <pivotArea dataOnly="0" labelOnly="1" outline="0" fieldPosition="0">
        <references count="2">
          <reference field="2" count="1">
            <x v="24"/>
          </reference>
          <reference field="44" count="1" selected="0">
            <x v="49"/>
          </reference>
        </references>
      </pivotArea>
    </format>
    <format dxfId="967">
      <pivotArea dataOnly="0" labelOnly="1" outline="0" fieldPosition="0">
        <references count="2">
          <reference field="2" count="1">
            <x v="0"/>
          </reference>
          <reference field="44" count="1" selected="0">
            <x v="60"/>
          </reference>
        </references>
      </pivotArea>
    </format>
    <format dxfId="966">
      <pivotArea dataOnly="0" labelOnly="1" outline="0" fieldPosition="0">
        <references count="2">
          <reference field="2" count="1">
            <x v="69"/>
          </reference>
          <reference field="44" count="1" selected="0">
            <x v="149"/>
          </reference>
        </references>
      </pivotArea>
    </format>
    <format dxfId="965">
      <pivotArea dataOnly="0" labelOnly="1" outline="0" fieldPosition="0">
        <references count="2">
          <reference field="2" count="1">
            <x v="0"/>
          </reference>
          <reference field="44" count="1" selected="0">
            <x v="124"/>
          </reference>
        </references>
      </pivotArea>
    </format>
    <format dxfId="964">
      <pivotArea dataOnly="0" labelOnly="1" outline="0" fieldPosition="0">
        <references count="2">
          <reference field="2" count="1">
            <x v="13"/>
          </reference>
          <reference field="44" count="1" selected="0">
            <x v="48"/>
          </reference>
        </references>
      </pivotArea>
    </format>
    <format dxfId="963">
      <pivotArea dataOnly="0" labelOnly="1" outline="0" fieldPosition="0">
        <references count="2">
          <reference field="2" count="1">
            <x v="46"/>
          </reference>
          <reference field="44" count="1" selected="0">
            <x v="56"/>
          </reference>
        </references>
      </pivotArea>
    </format>
    <format dxfId="962">
      <pivotArea dataOnly="0" labelOnly="1" outline="0" fieldPosition="0">
        <references count="2">
          <reference field="2" count="1">
            <x v="0"/>
          </reference>
          <reference field="44" count="1" selected="0">
            <x v="174"/>
          </reference>
        </references>
      </pivotArea>
    </format>
    <format dxfId="961">
      <pivotArea dataOnly="0" labelOnly="1" outline="0" fieldPosition="0">
        <references count="2">
          <reference field="2" count="1">
            <x v="30"/>
          </reference>
          <reference field="44" count="1" selected="0">
            <x v="76"/>
          </reference>
        </references>
      </pivotArea>
    </format>
    <format dxfId="960">
      <pivotArea dataOnly="0" labelOnly="1" outline="0" fieldPosition="0">
        <references count="2">
          <reference field="2" count="1">
            <x v="27"/>
          </reference>
          <reference field="44" count="1" selected="0">
            <x v="39"/>
          </reference>
        </references>
      </pivotArea>
    </format>
    <format dxfId="959">
      <pivotArea dataOnly="0" labelOnly="1" outline="0" fieldPosition="0">
        <references count="2">
          <reference field="2" count="1">
            <x v="0"/>
          </reference>
          <reference field="44" count="1" selected="0">
            <x v="132"/>
          </reference>
        </references>
      </pivotArea>
    </format>
    <format dxfId="958">
      <pivotArea dataOnly="0" labelOnly="1" outline="0" fieldPosition="0">
        <references count="2">
          <reference field="2" count="1">
            <x v="72"/>
          </reference>
          <reference field="44" count="1" selected="0">
            <x v="73"/>
          </reference>
        </references>
      </pivotArea>
    </format>
    <format dxfId="957">
      <pivotArea dataOnly="0" labelOnly="1" outline="0" fieldPosition="0">
        <references count="2">
          <reference field="2" count="1">
            <x v="0"/>
          </reference>
          <reference field="44" count="1" selected="0">
            <x v="137"/>
          </reference>
        </references>
      </pivotArea>
    </format>
    <format dxfId="956">
      <pivotArea dataOnly="0" labelOnly="1" outline="0" fieldPosition="0">
        <references count="2">
          <reference field="2" count="1">
            <x v="75"/>
          </reference>
          <reference field="44" count="1" selected="0">
            <x v="81"/>
          </reference>
        </references>
      </pivotArea>
    </format>
    <format dxfId="955">
      <pivotArea dataOnly="0" labelOnly="1" outline="0" fieldPosition="0">
        <references count="2">
          <reference field="2" count="1">
            <x v="0"/>
          </reference>
          <reference field="44" count="1" selected="0">
            <x v="182"/>
          </reference>
        </references>
      </pivotArea>
    </format>
    <format dxfId="954">
      <pivotArea dataOnly="0" labelOnly="1" outline="0" fieldPosition="0">
        <references count="2">
          <reference field="2" count="1">
            <x v="81"/>
          </reference>
          <reference field="44" count="1" selected="0">
            <x v="185"/>
          </reference>
        </references>
      </pivotArea>
    </format>
    <format dxfId="953">
      <pivotArea dataOnly="0" labelOnly="1" outline="0" fieldPosition="0">
        <references count="2">
          <reference field="2" count="1">
            <x v="12"/>
          </reference>
          <reference field="44" count="1" selected="0">
            <x v="99"/>
          </reference>
        </references>
      </pivotArea>
    </format>
    <format dxfId="952">
      <pivotArea dataOnly="0" labelOnly="1" outline="0" fieldPosition="0">
        <references count="2">
          <reference field="2" count="1">
            <x v="0"/>
          </reference>
          <reference field="44" count="1" selected="0">
            <x v="103"/>
          </reference>
        </references>
      </pivotArea>
    </format>
    <format dxfId="951">
      <pivotArea dataOnly="0" labelOnly="1" outline="0" fieldPosition="0">
        <references count="2">
          <reference field="2" count="1">
            <x v="62"/>
          </reference>
          <reference field="44" count="1" selected="0">
            <x v="86"/>
          </reference>
        </references>
      </pivotArea>
    </format>
    <format dxfId="950">
      <pivotArea dataOnly="0" labelOnly="1" outline="0" fieldPosition="0">
        <references count="2">
          <reference field="2" count="1">
            <x v="60"/>
          </reference>
          <reference field="44" count="1" selected="0">
            <x v="115"/>
          </reference>
        </references>
      </pivotArea>
    </format>
    <format dxfId="949">
      <pivotArea dataOnly="0" labelOnly="1" outline="0" fieldPosition="0">
        <references count="2">
          <reference field="2" count="1">
            <x v="0"/>
          </reference>
          <reference field="44" count="1" selected="0">
            <x v="42"/>
          </reference>
        </references>
      </pivotArea>
    </format>
    <format dxfId="948">
      <pivotArea dataOnly="0" labelOnly="1" outline="0" fieldPosition="0">
        <references count="2">
          <reference field="2" count="1">
            <x v="35"/>
          </reference>
          <reference field="44" count="1" selected="0">
            <x v="119"/>
          </reference>
        </references>
      </pivotArea>
    </format>
    <format dxfId="947">
      <pivotArea dataOnly="0" labelOnly="1" outline="0" fieldPosition="0">
        <references count="2">
          <reference field="2" count="1">
            <x v="38"/>
          </reference>
          <reference field="44" count="1" selected="0">
            <x v="95"/>
          </reference>
        </references>
      </pivotArea>
    </format>
    <format dxfId="946">
      <pivotArea dataOnly="0" labelOnly="1" outline="0" fieldPosition="0">
        <references count="2">
          <reference field="2" count="1">
            <x v="42"/>
          </reference>
          <reference field="44" count="1" selected="0">
            <x v="129"/>
          </reference>
        </references>
      </pivotArea>
    </format>
    <format dxfId="945">
      <pivotArea dataOnly="0" labelOnly="1" outline="0" fieldPosition="0">
        <references count="2">
          <reference field="2" count="1">
            <x v="0"/>
          </reference>
          <reference field="44" count="1" selected="0">
            <x v="94"/>
          </reference>
        </references>
      </pivotArea>
    </format>
    <format dxfId="944">
      <pivotArea dataOnly="0" labelOnly="1" outline="0" fieldPosition="0">
        <references count="2">
          <reference field="2" count="1">
            <x v="5"/>
          </reference>
          <reference field="44" count="1" selected="0">
            <x v="52"/>
          </reference>
        </references>
      </pivotArea>
    </format>
    <format dxfId="943">
      <pivotArea dataOnly="0" labelOnly="1" outline="0" fieldPosition="0">
        <references count="2">
          <reference field="2" count="1">
            <x v="17"/>
          </reference>
          <reference field="44" count="1" selected="0">
            <x v="61"/>
          </reference>
        </references>
      </pivotArea>
    </format>
    <format dxfId="942">
      <pivotArea dataOnly="0" labelOnly="1" outline="0" fieldPosition="0">
        <references count="2">
          <reference field="2" count="1">
            <x v="14"/>
          </reference>
          <reference field="44" count="1" selected="0">
            <x v="85"/>
          </reference>
        </references>
      </pivotArea>
    </format>
    <format dxfId="941">
      <pivotArea dataOnly="0" labelOnly="1" outline="0" fieldPosition="0">
        <references count="2">
          <reference field="2" count="1">
            <x v="34"/>
          </reference>
          <reference field="44" count="1" selected="0">
            <x v="120"/>
          </reference>
        </references>
      </pivotArea>
    </format>
    <format dxfId="940">
      <pivotArea dataOnly="0" labelOnly="1" outline="0" fieldPosition="0">
        <references count="2">
          <reference field="2" count="1">
            <x v="0"/>
          </reference>
          <reference field="44" count="1" selected="0">
            <x v="178"/>
          </reference>
        </references>
      </pivotArea>
    </format>
    <format dxfId="939">
      <pivotArea dataOnly="0" labelOnly="1" outline="0" fieldPosition="0">
        <references count="2">
          <reference field="2" count="1">
            <x v="50"/>
          </reference>
          <reference field="44" count="1" selected="0">
            <x v="90"/>
          </reference>
        </references>
      </pivotArea>
    </format>
    <format dxfId="938">
      <pivotArea dataOnly="0" labelOnly="1" outline="0" fieldPosition="0">
        <references count="2">
          <reference field="2" count="1">
            <x v="66"/>
          </reference>
          <reference field="44" count="1" selected="0">
            <x v="77"/>
          </reference>
        </references>
      </pivotArea>
    </format>
    <format dxfId="937">
      <pivotArea dataOnly="0" labelOnly="1" outline="0" fieldPosition="0">
        <references count="2">
          <reference field="2" count="1">
            <x v="15"/>
          </reference>
          <reference field="44" count="1" selected="0">
            <x v="75"/>
          </reference>
        </references>
      </pivotArea>
    </format>
    <format dxfId="936">
      <pivotArea dataOnly="0" labelOnly="1" outline="0" fieldPosition="0">
        <references count="2">
          <reference field="2" count="1">
            <x v="22"/>
          </reference>
          <reference field="44" count="1" selected="0">
            <x v="46"/>
          </reference>
        </references>
      </pivotArea>
    </format>
    <format dxfId="935">
      <pivotArea dataOnly="0" labelOnly="1" outline="0" fieldPosition="0">
        <references count="2">
          <reference field="2" count="1">
            <x v="47"/>
          </reference>
          <reference field="44" count="1" selected="0">
            <x v="82"/>
          </reference>
        </references>
      </pivotArea>
    </format>
    <format dxfId="934">
      <pivotArea dataOnly="0" labelOnly="1" outline="0" fieldPosition="0">
        <references count="2">
          <reference field="2" count="1">
            <x v="76"/>
          </reference>
          <reference field="44" count="1" selected="0">
            <x v="169"/>
          </reference>
        </references>
      </pivotArea>
    </format>
    <format dxfId="933">
      <pivotArea dataOnly="0" labelOnly="1" outline="0" fieldPosition="0">
        <references count="2">
          <reference field="2" count="1">
            <x v="53"/>
          </reference>
          <reference field="44" count="1" selected="0">
            <x v="117"/>
          </reference>
        </references>
      </pivotArea>
    </format>
    <format dxfId="932">
      <pivotArea dataOnly="0" labelOnly="1" outline="0" fieldPosition="0">
        <references count="2">
          <reference field="2" count="1">
            <x v="0"/>
          </reference>
          <reference field="44" count="1" selected="0">
            <x v="170"/>
          </reference>
        </references>
      </pivotArea>
    </format>
    <format dxfId="931">
      <pivotArea dataOnly="0" labelOnly="1" outline="0" fieldPosition="0">
        <references count="2">
          <reference field="2" count="1">
            <x v="55"/>
          </reference>
          <reference field="44" count="1" selected="0">
            <x v="104"/>
          </reference>
        </references>
      </pivotArea>
    </format>
    <format dxfId="930">
      <pivotArea dataOnly="0" labelOnly="1" outline="0" fieldPosition="0">
        <references count="2">
          <reference field="2" count="1">
            <x v="4"/>
          </reference>
          <reference field="44" count="1" selected="0">
            <x v="155"/>
          </reference>
        </references>
      </pivotArea>
    </format>
    <format dxfId="929">
      <pivotArea dataOnly="0" labelOnly="1" outline="0" fieldPosition="0">
        <references count="2">
          <reference field="2" count="1">
            <x v="48"/>
          </reference>
          <reference field="44" count="1" selected="0">
            <x v="134"/>
          </reference>
        </references>
      </pivotArea>
    </format>
    <format dxfId="928">
      <pivotArea dataOnly="0" labelOnly="1" outline="0" fieldPosition="0">
        <references count="2">
          <reference field="2" count="1">
            <x v="0"/>
          </reference>
          <reference field="44" count="1" selected="0">
            <x v="91"/>
          </reference>
        </references>
      </pivotArea>
    </format>
    <format dxfId="927">
      <pivotArea dataOnly="0" labelOnly="1" outline="0" fieldPosition="0">
        <references count="2">
          <reference field="2" count="1">
            <x v="73"/>
          </reference>
          <reference field="44" count="1" selected="0">
            <x v="0"/>
          </reference>
        </references>
      </pivotArea>
    </format>
    <format dxfId="926">
      <pivotArea dataOnly="0" labelOnly="1" outline="0" fieldPosition="0">
        <references count="2">
          <reference field="2" count="1">
            <x v="0"/>
          </reference>
          <reference field="44" count="1" selected="0">
            <x v="72"/>
          </reference>
        </references>
      </pivotArea>
    </format>
    <format dxfId="925">
      <pivotArea dataOnly="0" labelOnly="1" outline="0" fieldPosition="0">
        <references count="2">
          <reference field="2" count="1">
            <x v="36"/>
          </reference>
          <reference field="44" count="1" selected="0">
            <x v="179"/>
          </reference>
        </references>
      </pivotArea>
    </format>
    <format dxfId="924">
      <pivotArea dataOnly="0" labelOnly="1" outline="0" fieldPosition="0">
        <references count="2">
          <reference field="2" count="1">
            <x v="28"/>
          </reference>
          <reference field="44" count="1" selected="0">
            <x v="6"/>
          </reference>
        </references>
      </pivotArea>
    </format>
    <format dxfId="923">
      <pivotArea dataOnly="0" labelOnly="1" outline="0" fieldPosition="0">
        <references count="2">
          <reference field="2" count="1">
            <x v="0"/>
          </reference>
          <reference field="44" count="1" selected="0">
            <x v="64"/>
          </reference>
        </references>
      </pivotArea>
    </format>
    <format dxfId="922">
      <pivotArea dataOnly="0" labelOnly="1" outline="0" fieldPosition="0">
        <references count="2">
          <reference field="2" count="1">
            <x v="45"/>
          </reference>
          <reference field="44" count="1" selected="0">
            <x v="50"/>
          </reference>
        </references>
      </pivotArea>
    </format>
    <format dxfId="921">
      <pivotArea dataOnly="0" labelOnly="1" outline="0" fieldPosition="0">
        <references count="2">
          <reference field="2" count="1">
            <x v="0"/>
          </reference>
          <reference field="44" count="1" selected="0">
            <x v="118"/>
          </reference>
        </references>
      </pivotArea>
    </format>
    <format dxfId="920">
      <pivotArea dataOnly="0" labelOnly="1" outline="0" fieldPosition="0">
        <references count="2">
          <reference field="2" count="1">
            <x v="58"/>
          </reference>
          <reference field="44" count="1" selected="0">
            <x v="74"/>
          </reference>
        </references>
      </pivotArea>
    </format>
    <format dxfId="919">
      <pivotArea dataOnly="0" labelOnly="1" outline="0" fieldPosition="0">
        <references count="2">
          <reference field="2" count="1">
            <x v="6"/>
          </reference>
          <reference field="44" count="1" selected="0">
            <x v="153"/>
          </reference>
        </references>
      </pivotArea>
    </format>
    <format dxfId="918">
      <pivotArea dataOnly="0" labelOnly="1" outline="0" fieldPosition="0">
        <references count="2">
          <reference field="2" count="1">
            <x v="0"/>
          </reference>
          <reference field="44" count="1" selected="0">
            <x v="100"/>
          </reference>
        </references>
      </pivotArea>
    </format>
    <format dxfId="917">
      <pivotArea dataOnly="0" labelOnly="1" outline="0" fieldPosition="0">
        <references count="2">
          <reference field="2" count="1">
            <x v="70"/>
          </reference>
          <reference field="44" count="1" selected="0">
            <x v="113"/>
          </reference>
        </references>
      </pivotArea>
    </format>
    <format dxfId="916">
      <pivotArea dataOnly="0" labelOnly="1" outline="0" fieldPosition="0">
        <references count="2">
          <reference field="2" count="1">
            <x v="0"/>
          </reference>
          <reference field="44" count="1" selected="0">
            <x v="62"/>
          </reference>
        </references>
      </pivotArea>
    </format>
    <format dxfId="915">
      <pivotArea dataOnly="0" labelOnly="1" outline="0" fieldPosition="0">
        <references count="2">
          <reference field="2" count="1">
            <x v="68"/>
          </reference>
          <reference field="44" count="1" selected="0">
            <x v="101"/>
          </reference>
        </references>
      </pivotArea>
    </format>
    <format dxfId="914">
      <pivotArea dataOnly="0" labelOnly="1" outline="0" fieldPosition="0">
        <references count="2">
          <reference field="2" count="1">
            <x v="0"/>
          </reference>
          <reference field="44" count="1" selected="0">
            <x v="165"/>
          </reference>
        </references>
      </pivotArea>
    </format>
    <format dxfId="913">
      <pivotArea dataOnly="0" labelOnly="1" outline="0" fieldPosition="0">
        <references count="2">
          <reference field="2" count="1">
            <x v="19"/>
          </reference>
          <reference field="44" count="1" selected="0">
            <x v="141"/>
          </reference>
        </references>
      </pivotArea>
    </format>
    <format dxfId="912">
      <pivotArea dataOnly="0" labelOnly="1" outline="0" fieldPosition="0">
        <references count="2">
          <reference field="2" count="1">
            <x v="0"/>
          </reference>
          <reference field="44" count="1" selected="0">
            <x v="107"/>
          </reference>
        </references>
      </pivotArea>
    </format>
    <format dxfId="911">
      <pivotArea dataOnly="0" labelOnly="1" outline="0" fieldPosition="0">
        <references count="2">
          <reference field="2" count="1">
            <x v="67"/>
          </reference>
          <reference field="44" count="1" selected="0">
            <x v="110"/>
          </reference>
        </references>
      </pivotArea>
    </format>
    <format dxfId="910">
      <pivotArea dataOnly="0" labelOnly="1" outline="0" fieldPosition="0">
        <references count="2">
          <reference field="2" count="1">
            <x v="0"/>
          </reference>
          <reference field="44" count="1" selected="0">
            <x v="27"/>
          </reference>
        </references>
      </pivotArea>
    </format>
    <format dxfId="909">
      <pivotArea dataOnly="0" labelOnly="1" outline="0" fieldPosition="0">
        <references count="2">
          <reference field="2" count="1">
            <x v="1"/>
          </reference>
          <reference field="44" count="1" selected="0">
            <x v="166"/>
          </reference>
        </references>
      </pivotArea>
    </format>
    <format dxfId="908">
      <pivotArea dataOnly="0" labelOnly="1" outline="0" fieldPosition="0">
        <references count="2">
          <reference field="2" count="1">
            <x v="25"/>
          </reference>
          <reference field="44" count="1" selected="0">
            <x v="51"/>
          </reference>
        </references>
      </pivotArea>
    </format>
    <format dxfId="907">
      <pivotArea dataOnly="0" labelOnly="1" outline="0" fieldPosition="0">
        <references count="2">
          <reference field="2" count="1">
            <x v="11"/>
          </reference>
          <reference field="44" count="1" selected="0">
            <x v="67"/>
          </reference>
        </references>
      </pivotArea>
    </format>
    <format dxfId="906">
      <pivotArea dataOnly="0" labelOnly="1" outline="0" fieldPosition="0">
        <references count="2">
          <reference field="2" count="1">
            <x v="31"/>
          </reference>
          <reference field="44" count="1" selected="0">
            <x v="30"/>
          </reference>
        </references>
      </pivotArea>
    </format>
    <format dxfId="905">
      <pivotArea dataOnly="0" labelOnly="1" outline="0" fieldPosition="0">
        <references count="2">
          <reference field="2" count="1">
            <x v="0"/>
          </reference>
          <reference field="44" count="1" selected="0">
            <x v="93"/>
          </reference>
        </references>
      </pivotArea>
    </format>
    <format dxfId="904">
      <pivotArea dataOnly="0" labelOnly="1" outline="0" fieldPosition="0">
        <references count="2">
          <reference field="2" count="1">
            <x v="63"/>
          </reference>
          <reference field="44" count="1" selected="0">
            <x v="78"/>
          </reference>
        </references>
      </pivotArea>
    </format>
    <format dxfId="903">
      <pivotArea dataOnly="0" labelOnly="1" outline="0" fieldPosition="0">
        <references count="2">
          <reference field="2" count="1">
            <x v="79"/>
          </reference>
          <reference field="44" count="1" selected="0">
            <x v="80"/>
          </reference>
        </references>
      </pivotArea>
    </format>
    <format dxfId="902">
      <pivotArea dataOnly="0" labelOnly="1" outline="0" fieldPosition="0">
        <references count="2">
          <reference field="2" count="1">
            <x v="16"/>
          </reference>
          <reference field="44" count="1" selected="0">
            <x v="10"/>
          </reference>
        </references>
      </pivotArea>
    </format>
    <format dxfId="901">
      <pivotArea dataOnly="0" labelOnly="1" outline="0" fieldPosition="0">
        <references count="2">
          <reference field="2" count="1">
            <x v="10"/>
          </reference>
          <reference field="44" count="1" selected="0">
            <x v="87"/>
          </reference>
        </references>
      </pivotArea>
    </format>
    <format dxfId="900">
      <pivotArea dataOnly="0" labelOnly="1" outline="0" fieldPosition="0">
        <references count="2">
          <reference field="2" count="1">
            <x v="0"/>
          </reference>
          <reference field="44" count="1" selected="0">
            <x v="8"/>
          </reference>
        </references>
      </pivotArea>
    </format>
    <format dxfId="899">
      <pivotArea dataOnly="0" labelOnly="1" outline="0" fieldPosition="0">
        <references count="2">
          <reference field="2" count="1">
            <x v="39"/>
          </reference>
          <reference field="44" count="1" selected="0">
            <x v="171"/>
          </reference>
        </references>
      </pivotArea>
    </format>
    <format dxfId="898">
      <pivotArea dataOnly="0" labelOnly="1" outline="0" fieldPosition="0">
        <references count="2">
          <reference field="2" count="1">
            <x v="0"/>
          </reference>
          <reference field="44" count="1" selected="0">
            <x v="38"/>
          </reference>
        </references>
      </pivotArea>
    </format>
    <format dxfId="897">
      <pivotArea dataOnly="0" labelOnly="1" outline="0" fieldPosition="0">
        <references count="2">
          <reference field="2" count="1">
            <x v="61"/>
          </reference>
          <reference field="44" count="1" selected="0">
            <x v="172"/>
          </reference>
        </references>
      </pivotArea>
    </format>
    <format dxfId="896">
      <pivotArea dataOnly="0" labelOnly="1" outline="0" fieldPosition="0">
        <references count="2">
          <reference field="2" count="1">
            <x v="0"/>
          </reference>
          <reference field="44" count="1" selected="0">
            <x v="2"/>
          </reference>
        </references>
      </pivotArea>
    </format>
    <format dxfId="895">
      <pivotArea dataOnly="0" labelOnly="1" outline="0" fieldPosition="0">
        <references count="2">
          <reference field="2" count="1">
            <x v="2"/>
          </reference>
          <reference field="44" count="1" selected="0">
            <x v="37"/>
          </reference>
        </references>
      </pivotArea>
    </format>
    <format dxfId="894">
      <pivotArea dataOnly="0" labelOnly="1" outline="0" fieldPosition="0">
        <references count="2">
          <reference field="2" count="1">
            <x v="0"/>
          </reference>
          <reference field="44" count="1" selected="0">
            <x v="71"/>
          </reference>
        </references>
      </pivotArea>
    </format>
    <format dxfId="893">
      <pivotArea dataOnly="0" labelOnly="1" outline="0" fieldPosition="0">
        <references count="2">
          <reference field="2" count="1">
            <x v="23"/>
          </reference>
          <reference field="44" count="1" selected="0">
            <x v="127"/>
          </reference>
        </references>
      </pivotArea>
    </format>
    <format dxfId="892">
      <pivotArea dataOnly="0" labelOnly="1" outline="0" fieldPosition="0">
        <references count="2">
          <reference field="2" count="1">
            <x v="37"/>
          </reference>
          <reference field="44" count="1" selected="0">
            <x v="161"/>
          </reference>
        </references>
      </pivotArea>
    </format>
    <format dxfId="891">
      <pivotArea dataOnly="0" labelOnly="1" outline="0" fieldPosition="0">
        <references count="2">
          <reference field="2" count="1">
            <x v="20"/>
          </reference>
          <reference field="44" count="1" selected="0">
            <x v="58"/>
          </reference>
        </references>
      </pivotArea>
    </format>
    <format dxfId="890">
      <pivotArea dataOnly="0" labelOnly="1" outline="0" fieldPosition="0">
        <references count="2">
          <reference field="2" count="1">
            <x v="0"/>
          </reference>
          <reference field="44" count="1" selected="0">
            <x v="133"/>
          </reference>
        </references>
      </pivotArea>
    </format>
    <format dxfId="889">
      <pivotArea dataOnly="0" labelOnly="1" outline="0" fieldPosition="0">
        <references count="2">
          <reference field="2" count="1">
            <x v="80"/>
          </reference>
          <reference field="44" count="1" selected="0">
            <x v="183"/>
          </reference>
        </references>
      </pivotArea>
    </format>
    <format dxfId="888">
      <pivotArea dataOnly="0" labelOnly="1" outline="0" fieldPosition="0">
        <references count="2">
          <reference field="2" count="1">
            <x v="21"/>
          </reference>
          <reference field="44" count="1" selected="0">
            <x v="59"/>
          </reference>
        </references>
      </pivotArea>
    </format>
    <format dxfId="887">
      <pivotArea dataOnly="0" labelOnly="1" outline="0" fieldPosition="0">
        <references count="2">
          <reference field="2" count="1">
            <x v="18"/>
          </reference>
          <reference field="44" count="1" selected="0">
            <x v="54"/>
          </reference>
        </references>
      </pivotArea>
    </format>
    <format dxfId="886">
      <pivotArea dataOnly="0" labelOnly="1" outline="0" fieldPosition="0">
        <references count="2">
          <reference field="2" count="1">
            <x v="56"/>
          </reference>
          <reference field="44" count="1" selected="0">
            <x v="28"/>
          </reference>
        </references>
      </pivotArea>
    </format>
    <format dxfId="885">
      <pivotArea dataOnly="0" labelOnly="1" outline="0" fieldPosition="0">
        <references count="2">
          <reference field="2" count="1">
            <x v="77"/>
          </reference>
          <reference field="44" count="1" selected="0">
            <x v="140"/>
          </reference>
        </references>
      </pivotArea>
    </format>
    <format dxfId="884">
      <pivotArea dataOnly="0" labelOnly="1" outline="0" fieldPosition="0">
        <references count="2">
          <reference field="2" count="1">
            <x v="0"/>
          </reference>
          <reference field="44" count="1" selected="0">
            <x v="138"/>
          </reference>
        </references>
      </pivotArea>
    </format>
    <format dxfId="883">
      <pivotArea dataOnly="0" labelOnly="1" outline="0" fieldPosition="0">
        <references count="2">
          <reference field="2" count="1">
            <x v="41"/>
          </reference>
          <reference field="44" count="1" selected="0">
            <x v="63"/>
          </reference>
        </references>
      </pivotArea>
    </format>
    <format dxfId="882">
      <pivotArea dataOnly="0" labelOnly="1" outline="0" fieldPosition="0">
        <references count="2">
          <reference field="2" count="1">
            <x v="0"/>
          </reference>
          <reference field="44" count="1" selected="0">
            <x v="1"/>
          </reference>
        </references>
      </pivotArea>
    </format>
    <format dxfId="881">
      <pivotArea dataOnly="0" labelOnly="1" outline="0" fieldPosition="0">
        <references count="2">
          <reference field="2" count="1">
            <x v="29"/>
          </reference>
          <reference field="44" count="1" selected="0">
            <x v="34"/>
          </reference>
        </references>
      </pivotArea>
    </format>
    <format dxfId="880">
      <pivotArea dataOnly="0" labelOnly="1" outline="0" fieldPosition="0">
        <references count="2">
          <reference field="2" count="1">
            <x v="57"/>
          </reference>
          <reference field="44" count="1" selected="0">
            <x v="53"/>
          </reference>
        </references>
      </pivotArea>
    </format>
    <format dxfId="879">
      <pivotArea dataOnly="0" labelOnly="1" outline="0" fieldPosition="0">
        <references count="2">
          <reference field="2" count="1">
            <x v="0"/>
          </reference>
          <reference field="44" count="1" selected="0">
            <x v="111"/>
          </reference>
        </references>
      </pivotArea>
    </format>
    <format dxfId="878">
      <pivotArea dataOnly="0" labelOnly="1" outline="0" fieldPosition="0">
        <references count="2">
          <reference field="2" count="1">
            <x v="64"/>
          </reference>
          <reference field="44" count="1" selected="0">
            <x v="97"/>
          </reference>
        </references>
      </pivotArea>
    </format>
    <format dxfId="877">
      <pivotArea dataOnly="0" labelOnly="1" outline="0" fieldPosition="0">
        <references count="2">
          <reference field="2" count="1">
            <x v="0"/>
          </reference>
          <reference field="44" count="1" selected="0">
            <x v="130"/>
          </reference>
        </references>
      </pivotArea>
    </format>
    <format dxfId="876">
      <pivotArea dataOnly="0" labelOnly="1" outline="0" fieldPosition="0">
        <references count="2">
          <reference field="2" count="1">
            <x v="52"/>
          </reference>
          <reference field="44" count="1" selected="0">
            <x v="168"/>
          </reference>
        </references>
      </pivotArea>
    </format>
    <format dxfId="875">
      <pivotArea dataOnly="0" labelOnly="1" outline="0" fieldPosition="0">
        <references count="2">
          <reference field="2" count="1">
            <x v="0"/>
          </reference>
          <reference field="44" count="1" selected="0">
            <x v="156"/>
          </reference>
        </references>
      </pivotArea>
    </format>
    <format dxfId="874">
      <pivotArea dataOnly="0" labelOnly="1" outline="0" fieldPosition="0">
        <references count="2">
          <reference field="2" count="1">
            <x v="9"/>
          </reference>
          <reference field="44" count="1" selected="0">
            <x v="152"/>
          </reference>
        </references>
      </pivotArea>
    </format>
    <format dxfId="873">
      <pivotArea dataOnly="0" labelOnly="1" outline="0" fieldPosition="0">
        <references count="2">
          <reference field="2" count="1">
            <x v="33"/>
          </reference>
          <reference field="44" count="1" selected="0">
            <x v="106"/>
          </reference>
        </references>
      </pivotArea>
    </format>
    <format dxfId="872">
      <pivotArea dataOnly="0" labelOnly="1" outline="0" fieldPosition="0">
        <references count="2">
          <reference field="2" count="1">
            <x v="8"/>
          </reference>
          <reference field="44" count="1" selected="0">
            <x v="109"/>
          </reference>
        </references>
      </pivotArea>
    </format>
    <format dxfId="871">
      <pivotArea dataOnly="0" labelOnly="1" outline="0" fieldPosition="0">
        <references count="2">
          <reference field="2" count="1">
            <x v="51"/>
          </reference>
          <reference field="44" count="1" selected="0">
            <x v="89"/>
          </reference>
        </references>
      </pivotArea>
    </format>
    <format dxfId="870">
      <pivotArea dataOnly="0" labelOnly="1" outline="0" fieldPosition="0">
        <references count="3">
          <reference field="2" count="1" selected="0">
            <x v="0"/>
          </reference>
          <reference field="3" count="1">
            <x v="0"/>
          </reference>
          <reference field="44" count="1" selected="0">
            <x v="175"/>
          </reference>
        </references>
      </pivotArea>
    </format>
    <format dxfId="869">
      <pivotArea dataOnly="0" labelOnly="1" outline="0" fieldPosition="0">
        <references count="3">
          <reference field="2" count="1" selected="0">
            <x v="40"/>
          </reference>
          <reference field="3" count="1">
            <x v="0"/>
          </reference>
          <reference field="44" count="1" selected="0">
            <x v="151"/>
          </reference>
        </references>
      </pivotArea>
    </format>
    <format dxfId="868">
      <pivotArea dataOnly="0" labelOnly="1" outline="0" fieldPosition="0">
        <references count="3">
          <reference field="2" count="1" selected="0">
            <x v="0"/>
          </reference>
          <reference field="3" count="1">
            <x v="0"/>
          </reference>
          <reference field="44" count="1" selected="0">
            <x v="143"/>
          </reference>
        </references>
      </pivotArea>
    </format>
    <format dxfId="867">
      <pivotArea dataOnly="0" labelOnly="1" outline="0" fieldPosition="0">
        <references count="3">
          <reference field="2" count="1" selected="0">
            <x v="0"/>
          </reference>
          <reference field="3" count="1">
            <x v="0"/>
          </reference>
          <reference field="44" count="1" selected="0">
            <x v="29"/>
          </reference>
        </references>
      </pivotArea>
    </format>
    <format dxfId="866">
      <pivotArea dataOnly="0" labelOnly="1" outline="0" fieldPosition="0">
        <references count="3">
          <reference field="2" count="1" selected="0">
            <x v="0"/>
          </reference>
          <reference field="3" count="1">
            <x v="0"/>
          </reference>
          <reference field="44" count="1" selected="0">
            <x v="41"/>
          </reference>
        </references>
      </pivotArea>
    </format>
    <format dxfId="865">
      <pivotArea dataOnly="0" labelOnly="1" outline="0" fieldPosition="0">
        <references count="3">
          <reference field="2" count="1" selected="0">
            <x v="0"/>
          </reference>
          <reference field="3" count="1">
            <x v="0"/>
          </reference>
          <reference field="44" count="1" selected="0">
            <x v="121"/>
          </reference>
        </references>
      </pivotArea>
    </format>
    <format dxfId="864">
      <pivotArea dataOnly="0" labelOnly="1" outline="0" fieldPosition="0">
        <references count="3">
          <reference field="2" count="1" selected="0">
            <x v="78"/>
          </reference>
          <reference field="3" count="1">
            <x v="0"/>
          </reference>
          <reference field="44" count="1" selected="0">
            <x v="92"/>
          </reference>
        </references>
      </pivotArea>
    </format>
    <format dxfId="863">
      <pivotArea dataOnly="0" labelOnly="1" outline="0" fieldPosition="0">
        <references count="3">
          <reference field="2" count="1" selected="0">
            <x v="0"/>
          </reference>
          <reference field="3" count="1">
            <x v="0"/>
          </reference>
          <reference field="44" count="1" selected="0">
            <x v="159"/>
          </reference>
        </references>
      </pivotArea>
    </format>
    <format dxfId="862">
      <pivotArea dataOnly="0" labelOnly="1" outline="0" fieldPosition="0">
        <references count="3">
          <reference field="2" count="1" selected="0">
            <x v="0"/>
          </reference>
          <reference field="3" count="1">
            <x v="0"/>
          </reference>
          <reference field="44" count="1" selected="0">
            <x v="114"/>
          </reference>
        </references>
      </pivotArea>
    </format>
    <format dxfId="861">
      <pivotArea dataOnly="0" labelOnly="1" outline="0" fieldPosition="0">
        <references count="3">
          <reference field="2" count="1" selected="0">
            <x v="74"/>
          </reference>
          <reference field="3" count="1">
            <x v="0"/>
          </reference>
          <reference field="44" count="1" selected="0">
            <x v="135"/>
          </reference>
        </references>
      </pivotArea>
    </format>
    <format dxfId="860">
      <pivotArea dataOnly="0" labelOnly="1" outline="0" fieldPosition="0">
        <references count="3">
          <reference field="2" count="1" selected="0">
            <x v="3"/>
          </reference>
          <reference field="3" count="1">
            <x v="0"/>
          </reference>
          <reference field="44" count="1" selected="0">
            <x v="164"/>
          </reference>
        </references>
      </pivotArea>
    </format>
    <format dxfId="859">
      <pivotArea dataOnly="0" labelOnly="1" outline="0" fieldPosition="0">
        <references count="3">
          <reference field="2" count="1" selected="0">
            <x v="44"/>
          </reference>
          <reference field="3" count="1">
            <x v="18"/>
          </reference>
          <reference field="44" count="1" selected="0">
            <x v="70"/>
          </reference>
        </references>
      </pivotArea>
    </format>
    <format dxfId="858">
      <pivotArea dataOnly="0" labelOnly="1" outline="0" fieldPosition="0">
        <references count="3">
          <reference field="2" count="1" selected="0">
            <x v="59"/>
          </reference>
          <reference field="3" count="1">
            <x v="0"/>
          </reference>
          <reference field="44" count="1" selected="0">
            <x v="163"/>
          </reference>
        </references>
      </pivotArea>
    </format>
    <format dxfId="857">
      <pivotArea dataOnly="0" labelOnly="1" outline="0" fieldPosition="0">
        <references count="3">
          <reference field="2" count="1" selected="0">
            <x v="0"/>
          </reference>
          <reference field="3" count="1">
            <x v="0"/>
          </reference>
          <reference field="44" count="1" selected="0">
            <x v="45"/>
          </reference>
        </references>
      </pivotArea>
    </format>
    <format dxfId="856">
      <pivotArea dataOnly="0" labelOnly="1" outline="0" fieldPosition="0">
        <references count="3">
          <reference field="2" count="1" selected="0">
            <x v="71"/>
          </reference>
          <reference field="3" count="1">
            <x v="0"/>
          </reference>
          <reference field="44" count="1" selected="0">
            <x v="148"/>
          </reference>
        </references>
      </pivotArea>
    </format>
    <format dxfId="855">
      <pivotArea dataOnly="0" labelOnly="1" outline="0" fieldPosition="0">
        <references count="3">
          <reference field="2" count="1" selected="0">
            <x v="0"/>
          </reference>
          <reference field="3" count="1">
            <x v="34"/>
          </reference>
          <reference field="44" count="1" selected="0">
            <x v="125"/>
          </reference>
        </references>
      </pivotArea>
    </format>
    <format dxfId="854">
      <pivotArea dataOnly="0" labelOnly="1" outline="0" fieldPosition="0">
        <references count="3">
          <reference field="2" count="1" selected="0">
            <x v="54"/>
          </reference>
          <reference field="3" count="1">
            <x v="23"/>
          </reference>
          <reference field="44" count="1" selected="0">
            <x v="65"/>
          </reference>
        </references>
      </pivotArea>
    </format>
    <format dxfId="853">
      <pivotArea dataOnly="0" labelOnly="1" outline="0" fieldPosition="0">
        <references count="3">
          <reference field="2" count="1" selected="0">
            <x v="0"/>
          </reference>
          <reference field="3" count="1">
            <x v="0"/>
          </reference>
          <reference field="44" count="1" selected="0">
            <x v="105"/>
          </reference>
        </references>
      </pivotArea>
    </format>
    <format dxfId="852">
      <pivotArea dataOnly="0" labelOnly="1" outline="0" fieldPosition="0">
        <references count="3">
          <reference field="2" count="1" selected="0">
            <x v="0"/>
          </reference>
          <reference field="3" count="1">
            <x v="0"/>
          </reference>
          <reference field="44" count="1" selected="0">
            <x v="69"/>
          </reference>
        </references>
      </pivotArea>
    </format>
    <format dxfId="851">
      <pivotArea dataOnly="0" labelOnly="1" outline="0" fieldPosition="0">
        <references count="3">
          <reference field="2" count="1" selected="0">
            <x v="65"/>
          </reference>
          <reference field="3" count="1">
            <x v="0"/>
          </reference>
          <reference field="44" count="1" selected="0">
            <x v="84"/>
          </reference>
        </references>
      </pivotArea>
    </format>
    <format dxfId="850">
      <pivotArea dataOnly="0" labelOnly="1" outline="0" fieldPosition="0">
        <references count="3">
          <reference field="2" count="1" selected="0">
            <x v="7"/>
          </reference>
          <reference field="3" count="1">
            <x v="0"/>
          </reference>
          <reference field="44" count="1" selected="0">
            <x v="142"/>
          </reference>
        </references>
      </pivotArea>
    </format>
    <format dxfId="849">
      <pivotArea dataOnly="0" labelOnly="1" outline="0" fieldPosition="0">
        <references count="3">
          <reference field="2" count="1" selected="0">
            <x v="43"/>
          </reference>
          <reference field="3" count="1">
            <x v="0"/>
          </reference>
          <reference field="44" count="1" selected="0">
            <x v="122"/>
          </reference>
        </references>
      </pivotArea>
    </format>
    <format dxfId="848">
      <pivotArea dataOnly="0" labelOnly="1" outline="0" fieldPosition="0">
        <references count="3">
          <reference field="2" count="1" selected="0">
            <x v="32"/>
          </reference>
          <reference field="3" count="1">
            <x v="0"/>
          </reference>
          <reference field="44" count="1" selected="0">
            <x v="158"/>
          </reference>
        </references>
      </pivotArea>
    </format>
    <format dxfId="847">
      <pivotArea dataOnly="0" labelOnly="1" outline="0" fieldPosition="0">
        <references count="3">
          <reference field="2" count="1" selected="0">
            <x v="49"/>
          </reference>
          <reference field="3" count="1">
            <x v="0"/>
          </reference>
          <reference field="44" count="1" selected="0">
            <x v="98"/>
          </reference>
        </references>
      </pivotArea>
    </format>
    <format dxfId="846">
      <pivotArea dataOnly="0" labelOnly="1" outline="0" fieldPosition="0">
        <references count="3">
          <reference field="2" count="1" selected="0">
            <x v="0"/>
          </reference>
          <reference field="3" count="1">
            <x v="0"/>
          </reference>
          <reference field="44" count="1" selected="0">
            <x v="7"/>
          </reference>
        </references>
      </pivotArea>
    </format>
    <format dxfId="845">
      <pivotArea dataOnly="0" labelOnly="1" outline="0" fieldPosition="0">
        <references count="3">
          <reference field="2" count="1" selected="0">
            <x v="0"/>
          </reference>
          <reference field="3" count="1">
            <x v="33"/>
          </reference>
          <reference field="44" count="1" selected="0">
            <x v="181"/>
          </reference>
        </references>
      </pivotArea>
    </format>
    <format dxfId="844">
      <pivotArea dataOnly="0" labelOnly="1" outline="0" fieldPosition="0">
        <references count="3">
          <reference field="2" count="1" selected="0">
            <x v="0"/>
          </reference>
          <reference field="3" count="1">
            <x v="0"/>
          </reference>
          <reference field="44" count="1" selected="0">
            <x v="83"/>
          </reference>
        </references>
      </pivotArea>
    </format>
    <format dxfId="843">
      <pivotArea dataOnly="0" labelOnly="1" outline="0" fieldPosition="0">
        <references count="3">
          <reference field="2" count="1" selected="0">
            <x v="24"/>
          </reference>
          <reference field="3" count="1">
            <x v="0"/>
          </reference>
          <reference field="44" count="1" selected="0">
            <x v="49"/>
          </reference>
        </references>
      </pivotArea>
    </format>
    <format dxfId="842">
      <pivotArea dataOnly="0" labelOnly="1" outline="0" fieldPosition="0">
        <references count="3">
          <reference field="2" count="1" selected="0">
            <x v="0"/>
          </reference>
          <reference field="3" count="1">
            <x v="0"/>
          </reference>
          <reference field="44" count="1" selected="0">
            <x v="60"/>
          </reference>
        </references>
      </pivotArea>
    </format>
    <format dxfId="841">
      <pivotArea dataOnly="0" labelOnly="1" outline="0" fieldPosition="0">
        <references count="3">
          <reference field="2" count="1" selected="0">
            <x v="0"/>
          </reference>
          <reference field="3" count="1">
            <x v="0"/>
          </reference>
          <reference field="44" count="1" selected="0">
            <x v="96"/>
          </reference>
        </references>
      </pivotArea>
    </format>
    <format dxfId="840">
      <pivotArea dataOnly="0" labelOnly="1" outline="0" fieldPosition="0">
        <references count="3">
          <reference field="2" count="1" selected="0">
            <x v="0"/>
          </reference>
          <reference field="3" count="1">
            <x v="0"/>
          </reference>
          <reference field="44" count="1" selected="0">
            <x v="3"/>
          </reference>
        </references>
      </pivotArea>
    </format>
    <format dxfId="839">
      <pivotArea dataOnly="0" labelOnly="1" outline="0" fieldPosition="0">
        <references count="3">
          <reference field="2" count="1" selected="0">
            <x v="0"/>
          </reference>
          <reference field="3" count="1">
            <x v="0"/>
          </reference>
          <reference field="44" count="1" selected="0">
            <x v="31"/>
          </reference>
        </references>
      </pivotArea>
    </format>
    <format dxfId="838">
      <pivotArea dataOnly="0" labelOnly="1" outline="0" fieldPosition="0">
        <references count="3">
          <reference field="2" count="1" selected="0">
            <x v="69"/>
          </reference>
          <reference field="3" count="1">
            <x v="0"/>
          </reference>
          <reference field="44" count="1" selected="0">
            <x v="149"/>
          </reference>
        </references>
      </pivotArea>
    </format>
    <format dxfId="837">
      <pivotArea dataOnly="0" labelOnly="1" outline="0" fieldPosition="0">
        <references count="3">
          <reference field="2" count="1" selected="0">
            <x v="0"/>
          </reference>
          <reference field="3" count="1">
            <x v="0"/>
          </reference>
          <reference field="44" count="1" selected="0">
            <x v="124"/>
          </reference>
        </references>
      </pivotArea>
    </format>
    <format dxfId="836">
      <pivotArea dataOnly="0" labelOnly="1" outline="0" fieldPosition="0">
        <references count="3">
          <reference field="2" count="1" selected="0">
            <x v="0"/>
          </reference>
          <reference field="3" count="1">
            <x v="0"/>
          </reference>
          <reference field="44" count="1" selected="0">
            <x v="176"/>
          </reference>
        </references>
      </pivotArea>
    </format>
    <format dxfId="835">
      <pivotArea dataOnly="0" labelOnly="1" outline="0" fieldPosition="0">
        <references count="3">
          <reference field="2" count="1" selected="0">
            <x v="0"/>
          </reference>
          <reference field="3" count="1">
            <x v="0"/>
          </reference>
          <reference field="44" count="1" selected="0">
            <x v="139"/>
          </reference>
        </references>
      </pivotArea>
    </format>
    <format dxfId="834">
      <pivotArea dataOnly="0" labelOnly="1" outline="0" fieldPosition="0">
        <references count="3">
          <reference field="2" count="1" selected="0">
            <x v="0"/>
          </reference>
          <reference field="3" count="1">
            <x v="0"/>
          </reference>
          <reference field="44" count="1" selected="0">
            <x v="123"/>
          </reference>
        </references>
      </pivotArea>
    </format>
    <format dxfId="833">
      <pivotArea dataOnly="0" labelOnly="1" outline="0" fieldPosition="0">
        <references count="3">
          <reference field="2" count="1" selected="0">
            <x v="0"/>
          </reference>
          <reference field="3" count="1">
            <x v="0"/>
          </reference>
          <reference field="44" count="1" selected="0">
            <x v="35"/>
          </reference>
        </references>
      </pivotArea>
    </format>
    <format dxfId="832">
      <pivotArea dataOnly="0" labelOnly="1" outline="0" fieldPosition="0">
        <references count="3">
          <reference field="2" count="1" selected="0">
            <x v="0"/>
          </reference>
          <reference field="3" count="1">
            <x v="0"/>
          </reference>
          <reference field="44" count="1" selected="0">
            <x v="154"/>
          </reference>
        </references>
      </pivotArea>
    </format>
    <format dxfId="831">
      <pivotArea dataOnly="0" labelOnly="1" outline="0" fieldPosition="0">
        <references count="3">
          <reference field="2" count="1" selected="0">
            <x v="13"/>
          </reference>
          <reference field="3" count="1">
            <x v="7"/>
          </reference>
          <reference field="44" count="1" selected="0">
            <x v="48"/>
          </reference>
        </references>
      </pivotArea>
    </format>
    <format dxfId="830">
      <pivotArea dataOnly="0" labelOnly="1" outline="0" fieldPosition="0">
        <references count="3">
          <reference field="2" count="1" selected="0">
            <x v="46"/>
          </reference>
          <reference field="3" count="1">
            <x v="0"/>
          </reference>
          <reference field="44" count="1" selected="0">
            <x v="56"/>
          </reference>
        </references>
      </pivotArea>
    </format>
    <format dxfId="829">
      <pivotArea dataOnly="0" labelOnly="1" outline="0" fieldPosition="0">
        <references count="3">
          <reference field="2" count="1" selected="0">
            <x v="0"/>
          </reference>
          <reference field="3" count="1">
            <x v="0"/>
          </reference>
          <reference field="44" count="1" selected="0">
            <x v="174"/>
          </reference>
        </references>
      </pivotArea>
    </format>
    <format dxfId="828">
      <pivotArea dataOnly="0" labelOnly="1" outline="0" fieldPosition="0">
        <references count="3">
          <reference field="2" count="1" selected="0">
            <x v="0"/>
          </reference>
          <reference field="3" count="1">
            <x v="0"/>
          </reference>
          <reference field="44" count="1" selected="0">
            <x v="144"/>
          </reference>
        </references>
      </pivotArea>
    </format>
    <format dxfId="827">
      <pivotArea dataOnly="0" labelOnly="1" outline="0" fieldPosition="0">
        <references count="3">
          <reference field="2" count="1" selected="0">
            <x v="30"/>
          </reference>
          <reference field="3" count="1">
            <x v="12"/>
          </reference>
          <reference field="44" count="1" selected="0">
            <x v="76"/>
          </reference>
        </references>
      </pivotArea>
    </format>
    <format dxfId="826">
      <pivotArea dataOnly="0" labelOnly="1" outline="0" fieldPosition="0">
        <references count="3">
          <reference field="2" count="1" selected="0">
            <x v="27"/>
          </reference>
          <reference field="3" count="1">
            <x v="0"/>
          </reference>
          <reference field="44" count="1" selected="0">
            <x v="39"/>
          </reference>
        </references>
      </pivotArea>
    </format>
    <format dxfId="825">
      <pivotArea dataOnly="0" labelOnly="1" outline="0" fieldPosition="0">
        <references count="3">
          <reference field="2" count="1" selected="0">
            <x v="0"/>
          </reference>
          <reference field="3" count="1">
            <x v="0"/>
          </reference>
          <reference field="44" count="1" selected="0">
            <x v="132"/>
          </reference>
        </references>
      </pivotArea>
    </format>
    <format dxfId="824">
      <pivotArea dataOnly="0" labelOnly="1" outline="0" fieldPosition="0">
        <references count="3">
          <reference field="2" count="1" selected="0">
            <x v="0"/>
          </reference>
          <reference field="3" count="1">
            <x v="9"/>
          </reference>
          <reference field="44" count="1" selected="0">
            <x v="116"/>
          </reference>
        </references>
      </pivotArea>
    </format>
    <format dxfId="823">
      <pivotArea dataOnly="0" labelOnly="1" outline="0" fieldPosition="0">
        <references count="3">
          <reference field="2" count="1" selected="0">
            <x v="0"/>
          </reference>
          <reference field="3" count="1">
            <x v="0"/>
          </reference>
          <reference field="44" count="1" selected="0">
            <x v="162"/>
          </reference>
        </references>
      </pivotArea>
    </format>
    <format dxfId="822">
      <pivotArea dataOnly="0" labelOnly="1" outline="0" fieldPosition="0">
        <references count="3">
          <reference field="2" count="1" selected="0">
            <x v="0"/>
          </reference>
          <reference field="3" count="1">
            <x v="0"/>
          </reference>
          <reference field="44" count="1" selected="0">
            <x v="43"/>
          </reference>
        </references>
      </pivotArea>
    </format>
    <format dxfId="821">
      <pivotArea dataOnly="0" labelOnly="1" outline="0" fieldPosition="0">
        <references count="3">
          <reference field="2" count="1" selected="0">
            <x v="0"/>
          </reference>
          <reference field="3" count="1">
            <x v="20"/>
          </reference>
          <reference field="44" count="1" selected="0">
            <x v="5"/>
          </reference>
        </references>
      </pivotArea>
    </format>
    <format dxfId="820">
      <pivotArea dataOnly="0" labelOnly="1" outline="0" fieldPosition="0">
        <references count="3">
          <reference field="2" count="1" selected="0">
            <x v="72"/>
          </reference>
          <reference field="3" count="1">
            <x v="0"/>
          </reference>
          <reference field="44" count="1" selected="0">
            <x v="73"/>
          </reference>
        </references>
      </pivotArea>
    </format>
    <format dxfId="819">
      <pivotArea dataOnly="0" labelOnly="1" outline="0" fieldPosition="0">
        <references count="3">
          <reference field="2" count="1" selected="0">
            <x v="0"/>
          </reference>
          <reference field="3" count="1">
            <x v="27"/>
          </reference>
          <reference field="44" count="1" selected="0">
            <x v="137"/>
          </reference>
        </references>
      </pivotArea>
    </format>
    <format dxfId="818">
      <pivotArea dataOnly="0" labelOnly="1" outline="0" fieldPosition="0">
        <references count="3">
          <reference field="2" count="1" selected="0">
            <x v="0"/>
          </reference>
          <reference field="3" count="1">
            <x v="0"/>
          </reference>
          <reference field="44" count="1" selected="0">
            <x v="112"/>
          </reference>
        </references>
      </pivotArea>
    </format>
    <format dxfId="817">
      <pivotArea dataOnly="0" labelOnly="1" outline="0" fieldPosition="0">
        <references count="3">
          <reference field="2" count="1" selected="0">
            <x v="75"/>
          </reference>
          <reference field="3" count="1">
            <x v="0"/>
          </reference>
          <reference field="44" count="1" selected="0">
            <x v="81"/>
          </reference>
        </references>
      </pivotArea>
    </format>
    <format dxfId="816">
      <pivotArea dataOnly="0" labelOnly="1" outline="0" fieldPosition="0">
        <references count="3">
          <reference field="2" count="1" selected="0">
            <x v="0"/>
          </reference>
          <reference field="3" count="1">
            <x v="0"/>
          </reference>
          <reference field="44" count="1" selected="0">
            <x v="182"/>
          </reference>
        </references>
      </pivotArea>
    </format>
    <format dxfId="815">
      <pivotArea dataOnly="0" labelOnly="1" outline="0" fieldPosition="0">
        <references count="3">
          <reference field="2" count="1" selected="0">
            <x v="0"/>
          </reference>
          <reference field="3" count="1">
            <x v="0"/>
          </reference>
          <reference field="44" count="1" selected="0">
            <x v="36"/>
          </reference>
        </references>
      </pivotArea>
    </format>
    <format dxfId="814">
      <pivotArea dataOnly="0" labelOnly="1" outline="0" fieldPosition="0">
        <references count="3">
          <reference field="2" count="1" selected="0">
            <x v="0"/>
          </reference>
          <reference field="3" count="1">
            <x v="0"/>
          </reference>
          <reference field="44" count="1" selected="0">
            <x v="184"/>
          </reference>
        </references>
      </pivotArea>
    </format>
    <format dxfId="813">
      <pivotArea dataOnly="0" labelOnly="1" outline="0" fieldPosition="0">
        <references count="3">
          <reference field="2" count="1" selected="0">
            <x v="81"/>
          </reference>
          <reference field="3" count="1">
            <x v="0"/>
          </reference>
          <reference field="44" count="1" selected="0">
            <x v="185"/>
          </reference>
        </references>
      </pivotArea>
    </format>
    <format dxfId="812">
      <pivotArea dataOnly="0" labelOnly="1" outline="0" fieldPosition="0">
        <references count="3">
          <reference field="2" count="1" selected="0">
            <x v="12"/>
          </reference>
          <reference field="3" count="1">
            <x v="0"/>
          </reference>
          <reference field="44" count="1" selected="0">
            <x v="99"/>
          </reference>
        </references>
      </pivotArea>
    </format>
    <format dxfId="811">
      <pivotArea dataOnly="0" labelOnly="1" outline="0" fieldPosition="0">
        <references count="3">
          <reference field="2" count="1" selected="0">
            <x v="0"/>
          </reference>
          <reference field="3" count="1">
            <x v="32"/>
          </reference>
          <reference field="44" count="1" selected="0">
            <x v="103"/>
          </reference>
        </references>
      </pivotArea>
    </format>
    <format dxfId="810">
      <pivotArea dataOnly="0" labelOnly="1" outline="0" fieldPosition="0">
        <references count="3">
          <reference field="2" count="1" selected="0">
            <x v="0"/>
          </reference>
          <reference field="3" count="1">
            <x v="0"/>
          </reference>
          <reference field="44" count="1" selected="0">
            <x v="88"/>
          </reference>
        </references>
      </pivotArea>
    </format>
    <format dxfId="809">
      <pivotArea dataOnly="0" labelOnly="1" outline="0" fieldPosition="0">
        <references count="3">
          <reference field="2" count="1" selected="0">
            <x v="62"/>
          </reference>
          <reference field="3" count="1">
            <x v="0"/>
          </reference>
          <reference field="44" count="1" selected="0">
            <x v="86"/>
          </reference>
        </references>
      </pivotArea>
    </format>
    <format dxfId="808">
      <pivotArea dataOnly="0" labelOnly="1" outline="0" fieldPosition="0">
        <references count="3">
          <reference field="2" count="1" selected="0">
            <x v="60"/>
          </reference>
          <reference field="3" count="1">
            <x v="29"/>
          </reference>
          <reference field="44" count="1" selected="0">
            <x v="115"/>
          </reference>
        </references>
      </pivotArea>
    </format>
    <format dxfId="807">
      <pivotArea dataOnly="0" labelOnly="1" outline="0" fieldPosition="0">
        <references count="3">
          <reference field="2" count="1" selected="0">
            <x v="0"/>
          </reference>
          <reference field="3" count="1">
            <x v="0"/>
          </reference>
          <reference field="44" count="1" selected="0">
            <x v="42"/>
          </reference>
        </references>
      </pivotArea>
    </format>
    <format dxfId="806">
      <pivotArea dataOnly="0" labelOnly="1" outline="0" fieldPosition="0">
        <references count="3">
          <reference field="2" count="1" selected="0">
            <x v="0"/>
          </reference>
          <reference field="3" count="1">
            <x v="0"/>
          </reference>
          <reference field="44" count="1" selected="0">
            <x v="108"/>
          </reference>
        </references>
      </pivotArea>
    </format>
    <format dxfId="805">
      <pivotArea dataOnly="0" labelOnly="1" outline="0" fieldPosition="0">
        <references count="3">
          <reference field="2" count="1" selected="0">
            <x v="35"/>
          </reference>
          <reference field="3" count="1">
            <x v="0"/>
          </reference>
          <reference field="44" count="1" selected="0">
            <x v="119"/>
          </reference>
        </references>
      </pivotArea>
    </format>
    <format dxfId="804">
      <pivotArea dataOnly="0" labelOnly="1" outline="0" fieldPosition="0">
        <references count="3">
          <reference field="2" count="1" selected="0">
            <x v="38"/>
          </reference>
          <reference field="3" count="1">
            <x v="0"/>
          </reference>
          <reference field="44" count="1" selected="0">
            <x v="95"/>
          </reference>
        </references>
      </pivotArea>
    </format>
    <format dxfId="803">
      <pivotArea dataOnly="0" labelOnly="1" outline="0" fieldPosition="0">
        <references count="3">
          <reference field="2" count="1" selected="0">
            <x v="42"/>
          </reference>
          <reference field="3" count="1">
            <x v="0"/>
          </reference>
          <reference field="44" count="1" selected="0">
            <x v="129"/>
          </reference>
        </references>
      </pivotArea>
    </format>
    <format dxfId="802">
      <pivotArea dataOnly="0" labelOnly="1" outline="0" fieldPosition="0">
        <references count="3">
          <reference field="2" count="1" selected="0">
            <x v="0"/>
          </reference>
          <reference field="3" count="1">
            <x v="38"/>
          </reference>
          <reference field="44" count="1" selected="0">
            <x v="94"/>
          </reference>
        </references>
      </pivotArea>
    </format>
    <format dxfId="801">
      <pivotArea dataOnly="0" labelOnly="1" outline="0" fieldPosition="0">
        <references count="3">
          <reference field="2" count="1" selected="0">
            <x v="0"/>
          </reference>
          <reference field="3" count="1">
            <x v="0"/>
          </reference>
          <reference field="44" count="1" selected="0">
            <x v="40"/>
          </reference>
        </references>
      </pivotArea>
    </format>
    <format dxfId="800">
      <pivotArea dataOnly="0" labelOnly="1" outline="0" fieldPosition="0">
        <references count="3">
          <reference field="2" count="1" selected="0">
            <x v="0"/>
          </reference>
          <reference field="3" count="1">
            <x v="0"/>
          </reference>
          <reference field="44" count="1" selected="0">
            <x v="9"/>
          </reference>
        </references>
      </pivotArea>
    </format>
    <format dxfId="799">
      <pivotArea dataOnly="0" labelOnly="1" outline="0" fieldPosition="0">
        <references count="3">
          <reference field="2" count="1" selected="0">
            <x v="0"/>
          </reference>
          <reference field="3" count="1">
            <x v="8"/>
          </reference>
          <reference field="44" count="1" selected="0">
            <x v="136"/>
          </reference>
        </references>
      </pivotArea>
    </format>
    <format dxfId="798">
      <pivotArea dataOnly="0" labelOnly="1" outline="0" fieldPosition="0">
        <references count="3">
          <reference field="2" count="1" selected="0">
            <x v="0"/>
          </reference>
          <reference field="3" count="1">
            <x v="0"/>
          </reference>
          <reference field="44" count="1" selected="0">
            <x v="147"/>
          </reference>
        </references>
      </pivotArea>
    </format>
    <format dxfId="797">
      <pivotArea dataOnly="0" labelOnly="1" outline="0" fieldPosition="0">
        <references count="3">
          <reference field="2" count="1" selected="0">
            <x v="0"/>
          </reference>
          <reference field="3" count="1">
            <x v="35"/>
          </reference>
          <reference field="44" count="1" selected="0">
            <x v="167"/>
          </reference>
        </references>
      </pivotArea>
    </format>
    <format dxfId="796">
      <pivotArea dataOnly="0" labelOnly="1" outline="0" fieldPosition="0">
        <references count="3">
          <reference field="2" count="1" selected="0">
            <x v="5"/>
          </reference>
          <reference field="3" count="1">
            <x v="0"/>
          </reference>
          <reference field="44" count="1" selected="0">
            <x v="52"/>
          </reference>
        </references>
      </pivotArea>
    </format>
    <format dxfId="795">
      <pivotArea dataOnly="0" labelOnly="1" outline="0" fieldPosition="0">
        <references count="3">
          <reference field="2" count="1" selected="0">
            <x v="17"/>
          </reference>
          <reference field="3" count="1">
            <x v="5"/>
          </reference>
          <reference field="44" count="1" selected="0">
            <x v="61"/>
          </reference>
        </references>
      </pivotArea>
    </format>
    <format dxfId="794">
      <pivotArea dataOnly="0" labelOnly="1" outline="0" fieldPosition="0">
        <references count="3">
          <reference field="2" count="1" selected="0">
            <x v="14"/>
          </reference>
          <reference field="3" count="1">
            <x v="0"/>
          </reference>
          <reference field="44" count="1" selected="0">
            <x v="85"/>
          </reference>
        </references>
      </pivotArea>
    </format>
    <format dxfId="793">
      <pivotArea dataOnly="0" labelOnly="1" outline="0" fieldPosition="0">
        <references count="3">
          <reference field="2" count="1" selected="0">
            <x v="34"/>
          </reference>
          <reference field="3" count="1">
            <x v="15"/>
          </reference>
          <reference field="44" count="1" selected="0">
            <x v="120"/>
          </reference>
        </references>
      </pivotArea>
    </format>
    <format dxfId="792">
      <pivotArea dataOnly="0" labelOnly="1" outline="0" fieldPosition="0">
        <references count="3">
          <reference field="2" count="1" selected="0">
            <x v="0"/>
          </reference>
          <reference field="3" count="1">
            <x v="0"/>
          </reference>
          <reference field="44" count="1" selected="0">
            <x v="178"/>
          </reference>
        </references>
      </pivotArea>
    </format>
    <format dxfId="791">
      <pivotArea dataOnly="0" labelOnly="1" outline="0" fieldPosition="0">
        <references count="3">
          <reference field="2" count="1" selected="0">
            <x v="0"/>
          </reference>
          <reference field="3" count="1">
            <x v="0"/>
          </reference>
          <reference field="44" count="1" selected="0">
            <x v="128"/>
          </reference>
        </references>
      </pivotArea>
    </format>
    <format dxfId="790">
      <pivotArea dataOnly="0" labelOnly="1" outline="0" fieldPosition="0">
        <references count="3">
          <reference field="2" count="1" selected="0">
            <x v="0"/>
          </reference>
          <reference field="3" count="1">
            <x v="0"/>
          </reference>
          <reference field="44" count="1" selected="0">
            <x v="44"/>
          </reference>
        </references>
      </pivotArea>
    </format>
    <format dxfId="789">
      <pivotArea dataOnly="0" labelOnly="1" outline="0" fieldPosition="0">
        <references count="3">
          <reference field="2" count="1" selected="0">
            <x v="50"/>
          </reference>
          <reference field="3" count="1">
            <x v="0"/>
          </reference>
          <reference field="44" count="1" selected="0">
            <x v="90"/>
          </reference>
        </references>
      </pivotArea>
    </format>
    <format dxfId="788">
      <pivotArea dataOnly="0" labelOnly="1" outline="0" fieldPosition="0">
        <references count="3">
          <reference field="2" count="1" selected="0">
            <x v="66"/>
          </reference>
          <reference field="3" count="1">
            <x v="0"/>
          </reference>
          <reference field="44" count="1" selected="0">
            <x v="77"/>
          </reference>
        </references>
      </pivotArea>
    </format>
    <format dxfId="787">
      <pivotArea dataOnly="0" labelOnly="1" outline="0" fieldPosition="0">
        <references count="3">
          <reference field="2" count="1" selected="0">
            <x v="15"/>
          </reference>
          <reference field="3" count="1">
            <x v="0"/>
          </reference>
          <reference field="44" count="1" selected="0">
            <x v="75"/>
          </reference>
        </references>
      </pivotArea>
    </format>
    <format dxfId="786">
      <pivotArea dataOnly="0" labelOnly="1" outline="0" fieldPosition="0">
        <references count="3">
          <reference field="2" count="1" selected="0">
            <x v="22"/>
          </reference>
          <reference field="3" count="1">
            <x v="0"/>
          </reference>
          <reference field="44" count="1" selected="0">
            <x v="46"/>
          </reference>
        </references>
      </pivotArea>
    </format>
    <format dxfId="785">
      <pivotArea dataOnly="0" labelOnly="1" outline="0" fieldPosition="0">
        <references count="3">
          <reference field="2" count="1" selected="0">
            <x v="47"/>
          </reference>
          <reference field="3" count="1">
            <x v="0"/>
          </reference>
          <reference field="44" count="1" selected="0">
            <x v="82"/>
          </reference>
        </references>
      </pivotArea>
    </format>
    <format dxfId="784">
      <pivotArea dataOnly="0" labelOnly="1" outline="0" fieldPosition="0">
        <references count="3">
          <reference field="2" count="1" selected="0">
            <x v="76"/>
          </reference>
          <reference field="3" count="1">
            <x v="0"/>
          </reference>
          <reference field="44" count="1" selected="0">
            <x v="169"/>
          </reference>
        </references>
      </pivotArea>
    </format>
    <format dxfId="783">
      <pivotArea dataOnly="0" labelOnly="1" outline="0" fieldPosition="0">
        <references count="3">
          <reference field="2" count="1" selected="0">
            <x v="53"/>
          </reference>
          <reference field="3" count="1">
            <x v="0"/>
          </reference>
          <reference field="44" count="1" selected="0">
            <x v="117"/>
          </reference>
        </references>
      </pivotArea>
    </format>
    <format dxfId="782">
      <pivotArea dataOnly="0" labelOnly="1" outline="0" fieldPosition="0">
        <references count="3">
          <reference field="2" count="1" selected="0">
            <x v="0"/>
          </reference>
          <reference field="3" count="1">
            <x v="4"/>
          </reference>
          <reference field="44" count="1" selected="0">
            <x v="170"/>
          </reference>
        </references>
      </pivotArea>
    </format>
    <format dxfId="781">
      <pivotArea dataOnly="0" labelOnly="1" outline="0" fieldPosition="0">
        <references count="3">
          <reference field="2" count="1" selected="0">
            <x v="55"/>
          </reference>
          <reference field="3" count="1">
            <x v="0"/>
          </reference>
          <reference field="44" count="1" selected="0">
            <x v="104"/>
          </reference>
        </references>
      </pivotArea>
    </format>
    <format dxfId="780">
      <pivotArea dataOnly="0" labelOnly="1" outline="0" fieldPosition="0">
        <references count="3">
          <reference field="2" count="1" selected="0">
            <x v="4"/>
          </reference>
          <reference field="3" count="1">
            <x v="0"/>
          </reference>
          <reference field="44" count="1" selected="0">
            <x v="155"/>
          </reference>
        </references>
      </pivotArea>
    </format>
    <format dxfId="779">
      <pivotArea dataOnly="0" labelOnly="1" outline="0" fieldPosition="0">
        <references count="3">
          <reference field="2" count="1" selected="0">
            <x v="48"/>
          </reference>
          <reference field="3" count="1">
            <x v="0"/>
          </reference>
          <reference field="44" count="1" selected="0">
            <x v="134"/>
          </reference>
        </references>
      </pivotArea>
    </format>
    <format dxfId="778">
      <pivotArea dataOnly="0" labelOnly="1" outline="0" fieldPosition="0">
        <references count="3">
          <reference field="2" count="1" selected="0">
            <x v="0"/>
          </reference>
          <reference field="3" count="1">
            <x v="0"/>
          </reference>
          <reference field="44" count="1" selected="0">
            <x v="91"/>
          </reference>
        </references>
      </pivotArea>
    </format>
    <format dxfId="777">
      <pivotArea dataOnly="0" labelOnly="1" outline="0" fieldPosition="0">
        <references count="3">
          <reference field="2" count="1" selected="0">
            <x v="0"/>
          </reference>
          <reference field="3" count="1">
            <x v="0"/>
          </reference>
          <reference field="44" count="1" selected="0">
            <x v="160"/>
          </reference>
        </references>
      </pivotArea>
    </format>
    <format dxfId="776">
      <pivotArea dataOnly="0" labelOnly="1" outline="0" fieldPosition="0">
        <references count="3">
          <reference field="2" count="1" selected="0">
            <x v="0"/>
          </reference>
          <reference field="3" count="1">
            <x v="0"/>
          </reference>
          <reference field="44" count="1" selected="0">
            <x v="11"/>
          </reference>
        </references>
      </pivotArea>
    </format>
    <format dxfId="775">
      <pivotArea dataOnly="0" labelOnly="1" outline="0" fieldPosition="0">
        <references count="3">
          <reference field="2" count="1" selected="0">
            <x v="73"/>
          </reference>
          <reference field="3" count="1">
            <x v="0"/>
          </reference>
          <reference field="44" count="1" selected="0">
            <x v="0"/>
          </reference>
        </references>
      </pivotArea>
    </format>
    <format dxfId="774">
      <pivotArea dataOnly="0" labelOnly="1" outline="0" fieldPosition="0">
        <references count="3">
          <reference field="2" count="1" selected="0">
            <x v="0"/>
          </reference>
          <reference field="3" count="1">
            <x v="0"/>
          </reference>
          <reference field="44" count="1" selected="0">
            <x v="72"/>
          </reference>
        </references>
      </pivotArea>
    </format>
    <format dxfId="773">
      <pivotArea dataOnly="0" labelOnly="1" outline="0" fieldPosition="0">
        <references count="3">
          <reference field="2" count="1" selected="0">
            <x v="0"/>
          </reference>
          <reference field="3" count="1">
            <x v="16"/>
          </reference>
          <reference field="44" count="1" selected="0">
            <x v="66"/>
          </reference>
        </references>
      </pivotArea>
    </format>
    <format dxfId="772">
      <pivotArea dataOnly="0" labelOnly="1" outline="0" fieldPosition="0">
        <references count="3">
          <reference field="2" count="1" selected="0">
            <x v="36"/>
          </reference>
          <reference field="3" count="1">
            <x v="0"/>
          </reference>
          <reference field="44" count="1" selected="0">
            <x v="179"/>
          </reference>
        </references>
      </pivotArea>
    </format>
    <format dxfId="771">
      <pivotArea dataOnly="0" labelOnly="1" outline="0" fieldPosition="0">
        <references count="3">
          <reference field="2" count="1" selected="0">
            <x v="28"/>
          </reference>
          <reference field="3" count="1">
            <x v="11"/>
          </reference>
          <reference field="44" count="1" selected="0">
            <x v="6"/>
          </reference>
        </references>
      </pivotArea>
    </format>
    <format dxfId="770">
      <pivotArea dataOnly="0" labelOnly="1" outline="0" fieldPosition="0">
        <references count="3">
          <reference field="2" count="1" selected="0">
            <x v="0"/>
          </reference>
          <reference field="3" count="1">
            <x v="0"/>
          </reference>
          <reference field="44" count="1" selected="0">
            <x v="64"/>
          </reference>
        </references>
      </pivotArea>
    </format>
    <format dxfId="769">
      <pivotArea dataOnly="0" labelOnly="1" outline="0" fieldPosition="0">
        <references count="3">
          <reference field="2" count="1" selected="0">
            <x v="45"/>
          </reference>
          <reference field="3" count="1">
            <x v="0"/>
          </reference>
          <reference field="44" count="1" selected="0">
            <x v="50"/>
          </reference>
        </references>
      </pivotArea>
    </format>
    <format dxfId="768">
      <pivotArea dataOnly="0" labelOnly="1" outline="0" fieldPosition="0">
        <references count="3">
          <reference field="2" count="1" selected="0">
            <x v="0"/>
          </reference>
          <reference field="3" count="1">
            <x v="0"/>
          </reference>
          <reference field="44" count="1" selected="0">
            <x v="118"/>
          </reference>
        </references>
      </pivotArea>
    </format>
    <format dxfId="767">
      <pivotArea dataOnly="0" labelOnly="1" outline="0" fieldPosition="0">
        <references count="3">
          <reference field="2" count="1" selected="0">
            <x v="58"/>
          </reference>
          <reference field="3" count="1">
            <x v="28"/>
          </reference>
          <reference field="44" count="1" selected="0">
            <x v="74"/>
          </reference>
        </references>
      </pivotArea>
    </format>
    <format dxfId="766">
      <pivotArea dataOnly="0" labelOnly="1" outline="0" fieldPosition="0">
        <references count="3">
          <reference field="2" count="1" selected="0">
            <x v="6"/>
          </reference>
          <reference field="3" count="1">
            <x v="0"/>
          </reference>
          <reference field="44" count="1" selected="0">
            <x v="153"/>
          </reference>
        </references>
      </pivotArea>
    </format>
    <format dxfId="765">
      <pivotArea dataOnly="0" labelOnly="1" outline="0" fieldPosition="0">
        <references count="3">
          <reference field="2" count="1" selected="0">
            <x v="0"/>
          </reference>
          <reference field="3" count="1">
            <x v="21"/>
          </reference>
          <reference field="44" count="1" selected="0">
            <x v="100"/>
          </reference>
        </references>
      </pivotArea>
    </format>
    <format dxfId="764">
      <pivotArea dataOnly="0" labelOnly="1" outline="0" fieldPosition="0">
        <references count="3">
          <reference field="2" count="1" selected="0">
            <x v="0"/>
          </reference>
          <reference field="3" count="1">
            <x v="19"/>
          </reference>
          <reference field="44" count="1" selected="0">
            <x v="32"/>
          </reference>
        </references>
      </pivotArea>
    </format>
    <format dxfId="763">
      <pivotArea dataOnly="0" labelOnly="1" outline="0" fieldPosition="0">
        <references count="3">
          <reference field="2" count="1" selected="0">
            <x v="0"/>
          </reference>
          <reference field="3" count="1">
            <x v="0"/>
          </reference>
          <reference field="44" count="1" selected="0">
            <x v="55"/>
          </reference>
        </references>
      </pivotArea>
    </format>
    <format dxfId="762">
      <pivotArea dataOnly="0" labelOnly="1" outline="0" fieldPosition="0">
        <references count="3">
          <reference field="2" count="1" selected="0">
            <x v="0"/>
          </reference>
          <reference field="3" count="1">
            <x v="36"/>
          </reference>
          <reference field="44" count="1" selected="0">
            <x v="131"/>
          </reference>
        </references>
      </pivotArea>
    </format>
    <format dxfId="761">
      <pivotArea dataOnly="0" labelOnly="1" outline="0" fieldPosition="0">
        <references count="3">
          <reference field="2" count="1" selected="0">
            <x v="0"/>
          </reference>
          <reference field="3" count="1">
            <x v="0"/>
          </reference>
          <reference field="44" count="1" selected="0">
            <x v="47"/>
          </reference>
        </references>
      </pivotArea>
    </format>
    <format dxfId="760">
      <pivotArea dataOnly="0" labelOnly="1" outline="0" fieldPosition="0">
        <references count="3">
          <reference field="2" count="1" selected="0">
            <x v="70"/>
          </reference>
          <reference field="3" count="1">
            <x v="0"/>
          </reference>
          <reference field="44" count="1" selected="0">
            <x v="113"/>
          </reference>
        </references>
      </pivotArea>
    </format>
    <format dxfId="759">
      <pivotArea dataOnly="0" labelOnly="1" outline="0" fieldPosition="0">
        <references count="3">
          <reference field="2" count="1" selected="0">
            <x v="0"/>
          </reference>
          <reference field="3" count="1">
            <x v="0"/>
          </reference>
          <reference field="44" count="1" selected="0">
            <x v="62"/>
          </reference>
        </references>
      </pivotArea>
    </format>
    <format dxfId="758">
      <pivotArea dataOnly="0" labelOnly="1" outline="0" fieldPosition="0">
        <references count="3">
          <reference field="2" count="1" selected="0">
            <x v="0"/>
          </reference>
          <reference field="3" count="1">
            <x v="0"/>
          </reference>
          <reference field="44" count="1" selected="0">
            <x v="33"/>
          </reference>
        </references>
      </pivotArea>
    </format>
    <format dxfId="757">
      <pivotArea dataOnly="0" labelOnly="1" outline="0" fieldPosition="0">
        <references count="3">
          <reference field="2" count="1" selected="0">
            <x v="0"/>
          </reference>
          <reference field="3" count="1">
            <x v="0"/>
          </reference>
          <reference field="44" count="1" selected="0">
            <x v="173"/>
          </reference>
        </references>
      </pivotArea>
    </format>
    <format dxfId="756">
      <pivotArea dataOnly="0" labelOnly="1" outline="0" fieldPosition="0">
        <references count="3">
          <reference field="2" count="1" selected="0">
            <x v="0"/>
          </reference>
          <reference field="3" count="1">
            <x v="0"/>
          </reference>
          <reference field="44" count="1" selected="0">
            <x v="79"/>
          </reference>
        </references>
      </pivotArea>
    </format>
    <format dxfId="755">
      <pivotArea dataOnly="0" labelOnly="1" outline="0" fieldPosition="0">
        <references count="3">
          <reference field="2" count="1" selected="0">
            <x v="0"/>
          </reference>
          <reference field="3" count="1">
            <x v="37"/>
          </reference>
          <reference field="44" count="1" selected="0">
            <x v="177"/>
          </reference>
        </references>
      </pivotArea>
    </format>
    <format dxfId="754">
      <pivotArea dataOnly="0" labelOnly="1" outline="0" fieldPosition="0">
        <references count="3">
          <reference field="2" count="1" selected="0">
            <x v="0"/>
          </reference>
          <reference field="3" count="1">
            <x v="0"/>
          </reference>
          <reference field="44" count="1" selected="0">
            <x v="4"/>
          </reference>
        </references>
      </pivotArea>
    </format>
    <format dxfId="753">
      <pivotArea dataOnly="0" labelOnly="1" outline="0" fieldPosition="0">
        <references count="3">
          <reference field="2" count="1" selected="0">
            <x v="68"/>
          </reference>
          <reference field="3" count="1">
            <x v="0"/>
          </reference>
          <reference field="44" count="1" selected="0">
            <x v="101"/>
          </reference>
        </references>
      </pivotArea>
    </format>
    <format dxfId="752">
      <pivotArea dataOnly="0" labelOnly="1" outline="0" fieldPosition="0">
        <references count="3">
          <reference field="2" count="1" selected="0">
            <x v="0"/>
          </reference>
          <reference field="3" count="1">
            <x v="0"/>
          </reference>
          <reference field="44" count="1" selected="0">
            <x v="165"/>
          </reference>
        </references>
      </pivotArea>
    </format>
    <format dxfId="751">
      <pivotArea dataOnly="0" labelOnly="1" outline="0" fieldPosition="0">
        <references count="3">
          <reference field="2" count="1" selected="0">
            <x v="19"/>
          </reference>
          <reference field="3" count="1">
            <x v="0"/>
          </reference>
          <reference field="44" count="1" selected="0">
            <x v="141"/>
          </reference>
        </references>
      </pivotArea>
    </format>
    <format dxfId="750">
      <pivotArea dataOnly="0" labelOnly="1" outline="0" fieldPosition="0">
        <references count="3">
          <reference field="2" count="1" selected="0">
            <x v="0"/>
          </reference>
          <reference field="3" count="1">
            <x v="0"/>
          </reference>
          <reference field="44" count="1" selected="0">
            <x v="107"/>
          </reference>
        </references>
      </pivotArea>
    </format>
    <format dxfId="749">
      <pivotArea dataOnly="0" labelOnly="1" outline="0" fieldPosition="0">
        <references count="3">
          <reference field="2" count="1" selected="0">
            <x v="0"/>
          </reference>
          <reference field="3" count="1">
            <x v="0"/>
          </reference>
          <reference field="44" count="1" selected="0">
            <x v="180"/>
          </reference>
        </references>
      </pivotArea>
    </format>
    <format dxfId="748">
      <pivotArea dataOnly="0" labelOnly="1" outline="0" fieldPosition="0">
        <references count="3">
          <reference field="2" count="1" selected="0">
            <x v="67"/>
          </reference>
          <reference field="3" count="1">
            <x v="0"/>
          </reference>
          <reference field="44" count="1" selected="0">
            <x v="110"/>
          </reference>
        </references>
      </pivotArea>
    </format>
    <format dxfId="747">
      <pivotArea dataOnly="0" labelOnly="1" outline="0" fieldPosition="0">
        <references count="3">
          <reference field="2" count="1" selected="0">
            <x v="0"/>
          </reference>
          <reference field="3" count="1">
            <x v="0"/>
          </reference>
          <reference field="44" count="1" selected="0">
            <x v="27"/>
          </reference>
        </references>
      </pivotArea>
    </format>
    <format dxfId="746">
      <pivotArea dataOnly="0" labelOnly="1" outline="0" fieldPosition="0">
        <references count="3">
          <reference field="2" count="1" selected="0">
            <x v="0"/>
          </reference>
          <reference field="3" count="1">
            <x v="0"/>
          </reference>
          <reference field="44" count="1" selected="0">
            <x v="146"/>
          </reference>
        </references>
      </pivotArea>
    </format>
    <format dxfId="745">
      <pivotArea dataOnly="0" labelOnly="1" outline="0" fieldPosition="0">
        <references count="3">
          <reference field="2" count="1" selected="0">
            <x v="1"/>
          </reference>
          <reference field="3" count="1">
            <x v="0"/>
          </reference>
          <reference field="44" count="1" selected="0">
            <x v="166"/>
          </reference>
        </references>
      </pivotArea>
    </format>
    <format dxfId="744">
      <pivotArea dataOnly="0" labelOnly="1" outline="0" fieldPosition="0">
        <references count="3">
          <reference field="2" count="1" selected="0">
            <x v="25"/>
          </reference>
          <reference field="3" count="1">
            <x v="0"/>
          </reference>
          <reference field="44" count="1" selected="0">
            <x v="51"/>
          </reference>
        </references>
      </pivotArea>
    </format>
    <format dxfId="743">
      <pivotArea dataOnly="0" labelOnly="1" outline="0" fieldPosition="0">
        <references count="3">
          <reference field="2" count="1" selected="0">
            <x v="11"/>
          </reference>
          <reference field="3" count="1">
            <x v="1"/>
          </reference>
          <reference field="44" count="1" selected="0">
            <x v="67"/>
          </reference>
        </references>
      </pivotArea>
    </format>
    <format dxfId="742">
      <pivotArea dataOnly="0" labelOnly="1" outline="0" fieldPosition="0">
        <references count="3">
          <reference field="2" count="1" selected="0">
            <x v="31"/>
          </reference>
          <reference field="3" count="1">
            <x v="13"/>
          </reference>
          <reference field="44" count="1" selected="0">
            <x v="30"/>
          </reference>
        </references>
      </pivotArea>
    </format>
    <format dxfId="741">
      <pivotArea dataOnly="0" labelOnly="1" outline="0" fieldPosition="0">
        <references count="3">
          <reference field="2" count="1" selected="0">
            <x v="0"/>
          </reference>
          <reference field="3" count="1">
            <x v="0"/>
          </reference>
          <reference field="44" count="1" selected="0">
            <x v="93"/>
          </reference>
        </references>
      </pivotArea>
    </format>
    <format dxfId="740">
      <pivotArea dataOnly="0" labelOnly="1" outline="0" fieldPosition="0">
        <references count="3">
          <reference field="2" count="1" selected="0">
            <x v="0"/>
          </reference>
          <reference field="3" count="1">
            <x v="0"/>
          </reference>
          <reference field="44" count="1" selected="0">
            <x v="68"/>
          </reference>
        </references>
      </pivotArea>
    </format>
    <format dxfId="739">
      <pivotArea dataOnly="0" labelOnly="1" outline="0" fieldPosition="0">
        <references count="3">
          <reference field="2" count="1" selected="0">
            <x v="0"/>
          </reference>
          <reference field="3" count="1">
            <x v="26"/>
          </reference>
          <reference field="44" count="1" selected="0">
            <x v="57"/>
          </reference>
        </references>
      </pivotArea>
    </format>
    <format dxfId="738">
      <pivotArea dataOnly="0" labelOnly="1" outline="0" fieldPosition="0">
        <references count="3">
          <reference field="2" count="1" selected="0">
            <x v="63"/>
          </reference>
          <reference field="3" count="1">
            <x v="0"/>
          </reference>
          <reference field="44" count="1" selected="0">
            <x v="78"/>
          </reference>
        </references>
      </pivotArea>
    </format>
    <format dxfId="737">
      <pivotArea dataOnly="0" labelOnly="1" outline="0" fieldPosition="0">
        <references count="3">
          <reference field="2" count="1" selected="0">
            <x v="79"/>
          </reference>
          <reference field="3" count="1">
            <x v="0"/>
          </reference>
          <reference field="44" count="1" selected="0">
            <x v="80"/>
          </reference>
        </references>
      </pivotArea>
    </format>
    <format dxfId="736">
      <pivotArea dataOnly="0" labelOnly="1" outline="0" fieldPosition="0">
        <references count="3">
          <reference field="2" count="1" selected="0">
            <x v="16"/>
          </reference>
          <reference field="3" count="1">
            <x v="0"/>
          </reference>
          <reference field="44" count="1" selected="0">
            <x v="10"/>
          </reference>
        </references>
      </pivotArea>
    </format>
    <format dxfId="735">
      <pivotArea dataOnly="0" labelOnly="1" outline="0" fieldPosition="0">
        <references count="3">
          <reference field="2" count="1" selected="0">
            <x v="10"/>
          </reference>
          <reference field="3" count="1">
            <x v="0"/>
          </reference>
          <reference field="44" count="1" selected="0">
            <x v="87"/>
          </reference>
        </references>
      </pivotArea>
    </format>
    <format dxfId="734">
      <pivotArea dataOnly="0" labelOnly="1" outline="0" fieldPosition="0">
        <references count="3">
          <reference field="2" count="1" selected="0">
            <x v="0"/>
          </reference>
          <reference field="3" count="1">
            <x v="24"/>
          </reference>
          <reference field="44" count="1" selected="0">
            <x v="8"/>
          </reference>
        </references>
      </pivotArea>
    </format>
    <format dxfId="733">
      <pivotArea dataOnly="0" labelOnly="1" outline="0" fieldPosition="0">
        <references count="3">
          <reference field="2" count="1" selected="0">
            <x v="0"/>
          </reference>
          <reference field="3" count="1">
            <x v="0"/>
          </reference>
          <reference field="44" count="1" selected="0">
            <x v="150"/>
          </reference>
        </references>
      </pivotArea>
    </format>
    <format dxfId="732">
      <pivotArea dataOnly="0" labelOnly="1" outline="0" fieldPosition="0">
        <references count="3">
          <reference field="2" count="1" selected="0">
            <x v="0"/>
          </reference>
          <reference field="3" count="1">
            <x v="0"/>
          </reference>
          <reference field="44" count="1" selected="0">
            <x v="126"/>
          </reference>
        </references>
      </pivotArea>
    </format>
    <format dxfId="731">
      <pivotArea dataOnly="0" labelOnly="1" outline="0" fieldPosition="0">
        <references count="3">
          <reference field="2" count="1" selected="0">
            <x v="39"/>
          </reference>
          <reference field="3" count="1">
            <x v="0"/>
          </reference>
          <reference field="44" count="1" selected="0">
            <x v="171"/>
          </reference>
        </references>
      </pivotArea>
    </format>
    <format dxfId="730">
      <pivotArea dataOnly="0" labelOnly="1" outline="0" fieldPosition="0">
        <references count="3">
          <reference field="2" count="1" selected="0">
            <x v="0"/>
          </reference>
          <reference field="3" count="1">
            <x v="31"/>
          </reference>
          <reference field="44" count="1" selected="0">
            <x v="38"/>
          </reference>
        </references>
      </pivotArea>
    </format>
    <format dxfId="729">
      <pivotArea dataOnly="0" labelOnly="1" outline="0" fieldPosition="0">
        <references count="3">
          <reference field="2" count="1" selected="0">
            <x v="61"/>
          </reference>
          <reference field="3" count="1">
            <x v="30"/>
          </reference>
          <reference field="44" count="1" selected="0">
            <x v="172"/>
          </reference>
        </references>
      </pivotArea>
    </format>
    <format dxfId="728">
      <pivotArea dataOnly="0" labelOnly="1" outline="0" fieldPosition="0">
        <references count="3">
          <reference field="2" count="1" selected="0">
            <x v="0"/>
          </reference>
          <reference field="3" count="1">
            <x v="0"/>
          </reference>
          <reference field="44" count="1" selected="0">
            <x v="2"/>
          </reference>
        </references>
      </pivotArea>
    </format>
    <format dxfId="727">
      <pivotArea dataOnly="0" labelOnly="1" outline="0" fieldPosition="0">
        <references count="3">
          <reference field="2" count="1" selected="0">
            <x v="2"/>
          </reference>
          <reference field="3" count="1">
            <x v="0"/>
          </reference>
          <reference field="44" count="1" selected="0">
            <x v="37"/>
          </reference>
        </references>
      </pivotArea>
    </format>
    <format dxfId="726">
      <pivotArea dataOnly="0" labelOnly="1" outline="0" fieldPosition="0">
        <references count="3">
          <reference field="2" count="1" selected="0">
            <x v="0"/>
          </reference>
          <reference field="3" count="1">
            <x v="0"/>
          </reference>
          <reference field="44" count="1" selected="0">
            <x v="71"/>
          </reference>
        </references>
      </pivotArea>
    </format>
    <format dxfId="725">
      <pivotArea dataOnly="0" labelOnly="1" outline="0" fieldPosition="0">
        <references count="3">
          <reference field="2" count="1" selected="0">
            <x v="23"/>
          </reference>
          <reference field="3" count="1">
            <x v="3"/>
          </reference>
          <reference field="44" count="1" selected="0">
            <x v="127"/>
          </reference>
        </references>
      </pivotArea>
    </format>
    <format dxfId="724">
      <pivotArea dataOnly="0" labelOnly="1" outline="0" fieldPosition="0">
        <references count="3">
          <reference field="2" count="1" selected="0">
            <x v="37"/>
          </reference>
          <reference field="3" count="1">
            <x v="0"/>
          </reference>
          <reference field="44" count="1" selected="0">
            <x v="161"/>
          </reference>
        </references>
      </pivotArea>
    </format>
    <format dxfId="723">
      <pivotArea dataOnly="0" labelOnly="1" outline="0" fieldPosition="0">
        <references count="3">
          <reference field="2" count="1" selected="0">
            <x v="20"/>
          </reference>
          <reference field="3" count="1">
            <x v="0"/>
          </reference>
          <reference field="44" count="1" selected="0">
            <x v="58"/>
          </reference>
        </references>
      </pivotArea>
    </format>
    <format dxfId="722">
      <pivotArea dataOnly="0" labelOnly="1" outline="0" fieldPosition="0">
        <references count="3">
          <reference field="2" count="1" selected="0">
            <x v="0"/>
          </reference>
          <reference field="3" count="1">
            <x v="0"/>
          </reference>
          <reference field="44" count="1" selected="0">
            <x v="133"/>
          </reference>
        </references>
      </pivotArea>
    </format>
    <format dxfId="721">
      <pivotArea dataOnly="0" labelOnly="1" outline="0" fieldPosition="0">
        <references count="3">
          <reference field="2" count="1" selected="0">
            <x v="80"/>
          </reference>
          <reference field="3" count="1">
            <x v="0"/>
          </reference>
          <reference field="44" count="1" selected="0">
            <x v="183"/>
          </reference>
        </references>
      </pivotArea>
    </format>
    <format dxfId="720">
      <pivotArea dataOnly="0" labelOnly="1" outline="0" fieldPosition="0">
        <references count="3">
          <reference field="2" count="1" selected="0">
            <x v="21"/>
          </reference>
          <reference field="3" count="1">
            <x v="0"/>
          </reference>
          <reference field="44" count="1" selected="0">
            <x v="59"/>
          </reference>
        </references>
      </pivotArea>
    </format>
    <format dxfId="719">
      <pivotArea dataOnly="0" labelOnly="1" outline="0" fieldPosition="0">
        <references count="3">
          <reference field="2" count="1" selected="0">
            <x v="18"/>
          </reference>
          <reference field="3" count="1">
            <x v="0"/>
          </reference>
          <reference field="44" count="1" selected="0">
            <x v="54"/>
          </reference>
        </references>
      </pivotArea>
    </format>
    <format dxfId="718">
      <pivotArea dataOnly="0" labelOnly="1" outline="0" fieldPosition="0">
        <references count="3">
          <reference field="2" count="1" selected="0">
            <x v="56"/>
          </reference>
          <reference field="3" count="1">
            <x v="0"/>
          </reference>
          <reference field="44" count="1" selected="0">
            <x v="28"/>
          </reference>
        </references>
      </pivotArea>
    </format>
    <format dxfId="717">
      <pivotArea dataOnly="0" labelOnly="1" outline="0" fieldPosition="0">
        <references count="3">
          <reference field="2" count="1" selected="0">
            <x v="77"/>
          </reference>
          <reference field="3" count="1">
            <x v="0"/>
          </reference>
          <reference field="44" count="1" selected="0">
            <x v="140"/>
          </reference>
        </references>
      </pivotArea>
    </format>
    <format dxfId="716">
      <pivotArea dataOnly="0" labelOnly="1" outline="0" fieldPosition="0">
        <references count="3">
          <reference field="2" count="1" selected="0">
            <x v="0"/>
          </reference>
          <reference field="3" count="1">
            <x v="6"/>
          </reference>
          <reference field="44" count="1" selected="0">
            <x v="138"/>
          </reference>
        </references>
      </pivotArea>
    </format>
    <format dxfId="715">
      <pivotArea dataOnly="0" labelOnly="1" outline="0" fieldPosition="0">
        <references count="3">
          <reference field="2" count="1" selected="0">
            <x v="41"/>
          </reference>
          <reference field="3" count="1">
            <x v="17"/>
          </reference>
          <reference field="44" count="1" selected="0">
            <x v="63"/>
          </reference>
        </references>
      </pivotArea>
    </format>
    <format dxfId="714">
      <pivotArea dataOnly="0" labelOnly="1" outline="0" fieldPosition="0">
        <references count="3">
          <reference field="2" count="1" selected="0">
            <x v="0"/>
          </reference>
          <reference field="3" count="1">
            <x v="0"/>
          </reference>
          <reference field="44" count="1" selected="0">
            <x v="1"/>
          </reference>
        </references>
      </pivotArea>
    </format>
    <format dxfId="713">
      <pivotArea dataOnly="0" labelOnly="1" outline="0" fieldPosition="0">
        <references count="3">
          <reference field="2" count="1" selected="0">
            <x v="29"/>
          </reference>
          <reference field="3" count="1">
            <x v="0"/>
          </reference>
          <reference field="44" count="1" selected="0">
            <x v="34"/>
          </reference>
        </references>
      </pivotArea>
    </format>
    <format dxfId="712">
      <pivotArea dataOnly="0" labelOnly="1" outline="0" fieldPosition="0">
        <references count="3">
          <reference field="2" count="1" selected="0">
            <x v="57"/>
          </reference>
          <reference field="3" count="1">
            <x v="25"/>
          </reference>
          <reference field="44" count="1" selected="0">
            <x v="53"/>
          </reference>
        </references>
      </pivotArea>
    </format>
    <format dxfId="711">
      <pivotArea dataOnly="0" labelOnly="1" outline="0" fieldPosition="0">
        <references count="3">
          <reference field="2" count="1" selected="0">
            <x v="0"/>
          </reference>
          <reference field="3" count="1">
            <x v="0"/>
          </reference>
          <reference field="44" count="1" selected="0">
            <x v="111"/>
          </reference>
        </references>
      </pivotArea>
    </format>
    <format dxfId="710">
      <pivotArea dataOnly="0" labelOnly="1" outline="0" fieldPosition="0">
        <references count="3">
          <reference field="2" count="1" selected="0">
            <x v="64"/>
          </reference>
          <reference field="3" count="1">
            <x v="0"/>
          </reference>
          <reference field="44" count="1" selected="0">
            <x v="97"/>
          </reference>
        </references>
      </pivotArea>
    </format>
    <format dxfId="709">
      <pivotArea dataOnly="0" labelOnly="1" outline="0" fieldPosition="0">
        <references count="3">
          <reference field="2" count="1" selected="0">
            <x v="0"/>
          </reference>
          <reference field="3" count="1">
            <x v="0"/>
          </reference>
          <reference field="44" count="1" selected="0">
            <x v="130"/>
          </reference>
        </references>
      </pivotArea>
    </format>
    <format dxfId="708">
      <pivotArea dataOnly="0" labelOnly="1" outline="0" fieldPosition="0">
        <references count="3">
          <reference field="2" count="1" selected="0">
            <x v="0"/>
          </reference>
          <reference field="3" count="1">
            <x v="0"/>
          </reference>
          <reference field="44" count="1" selected="0">
            <x v="157"/>
          </reference>
        </references>
      </pivotArea>
    </format>
    <format dxfId="707">
      <pivotArea dataOnly="0" labelOnly="1" outline="0" fieldPosition="0">
        <references count="3">
          <reference field="2" count="1" selected="0">
            <x v="52"/>
          </reference>
          <reference field="3" count="1">
            <x v="22"/>
          </reference>
          <reference field="44" count="1" selected="0">
            <x v="168"/>
          </reference>
        </references>
      </pivotArea>
    </format>
    <format dxfId="706">
      <pivotArea dataOnly="0" labelOnly="1" outline="0" fieldPosition="0">
        <references count="3">
          <reference field="2" count="1" selected="0">
            <x v="0"/>
          </reference>
          <reference field="3" count="1">
            <x v="0"/>
          </reference>
          <reference field="44" count="1" selected="0">
            <x v="156"/>
          </reference>
        </references>
      </pivotArea>
    </format>
    <format dxfId="705">
      <pivotArea dataOnly="0" labelOnly="1" outline="0" fieldPosition="0">
        <references count="3">
          <reference field="2" count="1" selected="0">
            <x v="9"/>
          </reference>
          <reference field="3" count="1">
            <x v="2"/>
          </reference>
          <reference field="44" count="1" selected="0">
            <x v="152"/>
          </reference>
        </references>
      </pivotArea>
    </format>
    <format dxfId="704">
      <pivotArea dataOnly="0" labelOnly="1" outline="0" fieldPosition="0">
        <references count="3">
          <reference field="2" count="1" selected="0">
            <x v="33"/>
          </reference>
          <reference field="3" count="1">
            <x v="14"/>
          </reference>
          <reference field="44" count="1" selected="0">
            <x v="106"/>
          </reference>
        </references>
      </pivotArea>
    </format>
    <format dxfId="703">
      <pivotArea dataOnly="0" labelOnly="1" outline="0" fieldPosition="0">
        <references count="3">
          <reference field="2" count="1" selected="0">
            <x v="8"/>
          </reference>
          <reference field="3" count="1">
            <x v="0"/>
          </reference>
          <reference field="44" count="1" selected="0">
            <x v="109"/>
          </reference>
        </references>
      </pivotArea>
    </format>
    <format dxfId="702">
      <pivotArea dataOnly="0" labelOnly="1" outline="0" fieldPosition="0">
        <references count="3">
          <reference field="2" count="1" selected="0">
            <x v="51"/>
          </reference>
          <reference field="3" count="1">
            <x v="39"/>
          </reference>
          <reference field="44" count="1" selected="0">
            <x v="89"/>
          </reference>
        </references>
      </pivotArea>
    </format>
    <format dxfId="701">
      <pivotArea field="1" type="button" dataOnly="0" labelOnly="1" outline="0" axis="axisRow" fieldPosition="2"/>
    </format>
    <format dxfId="700">
      <pivotArea field="1" type="button" dataOnly="0" labelOnly="1" outline="0" axis="axisRow" fieldPosition="2"/>
    </format>
    <format dxfId="699">
      <pivotArea field="1" type="button" dataOnly="0" labelOnly="1" outline="0" axis="axisRow" fieldPosition="2"/>
    </format>
    <format dxfId="698">
      <pivotArea field="1" type="button" dataOnly="0" labelOnly="1" outline="0" axis="axisRow" fieldPosition="2"/>
    </format>
    <format dxfId="697">
      <pivotArea dataOnly="0" labelOnly="1" outline="0" fieldPosition="0">
        <references count="1">
          <reference field="44" count="50">
            <x v="3"/>
            <x v="5"/>
            <x v="7"/>
            <x v="29"/>
            <x v="31"/>
            <x v="35"/>
            <x v="39"/>
            <x v="41"/>
            <x v="43"/>
            <x v="45"/>
            <x v="48"/>
            <x v="49"/>
            <x v="56"/>
            <x v="60"/>
            <x v="65"/>
            <x v="69"/>
            <x v="70"/>
            <x v="76"/>
            <x v="83"/>
            <x v="84"/>
            <x v="92"/>
            <x v="96"/>
            <x v="98"/>
            <x v="105"/>
            <x v="114"/>
            <x v="116"/>
            <x v="121"/>
            <x v="122"/>
            <x v="123"/>
            <x v="124"/>
            <x v="125"/>
            <x v="132"/>
            <x v="135"/>
            <x v="139"/>
            <x v="142"/>
            <x v="143"/>
            <x v="144"/>
            <x v="148"/>
            <x v="149"/>
            <x v="151"/>
            <x v="154"/>
            <x v="158"/>
            <x v="159"/>
            <x v="162"/>
            <x v="163"/>
            <x v="164"/>
            <x v="174"/>
            <x v="175"/>
            <x v="176"/>
            <x v="181"/>
          </reference>
        </references>
      </pivotArea>
    </format>
    <format dxfId="696">
      <pivotArea dataOnly="0" labelOnly="1" outline="0" fieldPosition="0">
        <references count="1">
          <reference field="44" count="50">
            <x v="0"/>
            <x v="6"/>
            <x v="9"/>
            <x v="11"/>
            <x v="36"/>
            <x v="40"/>
            <x v="42"/>
            <x v="44"/>
            <x v="46"/>
            <x v="52"/>
            <x v="61"/>
            <x v="66"/>
            <x v="72"/>
            <x v="73"/>
            <x v="75"/>
            <x v="77"/>
            <x v="81"/>
            <x v="82"/>
            <x v="85"/>
            <x v="86"/>
            <x v="88"/>
            <x v="90"/>
            <x v="91"/>
            <x v="94"/>
            <x v="95"/>
            <x v="99"/>
            <x v="103"/>
            <x v="104"/>
            <x v="108"/>
            <x v="112"/>
            <x v="115"/>
            <x v="117"/>
            <x v="119"/>
            <x v="120"/>
            <x v="128"/>
            <x v="129"/>
            <x v="134"/>
            <x v="136"/>
            <x v="137"/>
            <x v="147"/>
            <x v="155"/>
            <x v="160"/>
            <x v="167"/>
            <x v="169"/>
            <x v="170"/>
            <x v="178"/>
            <x v="179"/>
            <x v="182"/>
            <x v="184"/>
            <x v="185"/>
          </reference>
        </references>
      </pivotArea>
    </format>
    <format dxfId="695">
      <pivotArea dataOnly="0" labelOnly="1" outline="0" fieldPosition="0">
        <references count="1">
          <reference field="44" count="50">
            <x v="2"/>
            <x v="4"/>
            <x v="8"/>
            <x v="10"/>
            <x v="27"/>
            <x v="30"/>
            <x v="32"/>
            <x v="33"/>
            <x v="37"/>
            <x v="38"/>
            <x v="47"/>
            <x v="50"/>
            <x v="51"/>
            <x v="55"/>
            <x v="57"/>
            <x v="58"/>
            <x v="62"/>
            <x v="64"/>
            <x v="67"/>
            <x v="68"/>
            <x v="71"/>
            <x v="74"/>
            <x v="78"/>
            <x v="79"/>
            <x v="80"/>
            <x v="87"/>
            <x v="93"/>
            <x v="100"/>
            <x v="101"/>
            <x v="107"/>
            <x v="110"/>
            <x v="113"/>
            <x v="118"/>
            <x v="126"/>
            <x v="127"/>
            <x v="131"/>
            <x v="133"/>
            <x v="141"/>
            <x v="146"/>
            <x v="150"/>
            <x v="153"/>
            <x v="161"/>
            <x v="165"/>
            <x v="166"/>
            <x v="171"/>
            <x v="172"/>
            <x v="173"/>
            <x v="177"/>
            <x v="180"/>
            <x v="183"/>
          </reference>
        </references>
      </pivotArea>
    </format>
    <format dxfId="694">
      <pivotArea dataOnly="0" labelOnly="1" outline="0" fieldPosition="0">
        <references count="1">
          <reference field="44" count="19">
            <x v="1"/>
            <x v="28"/>
            <x v="34"/>
            <x v="53"/>
            <x v="54"/>
            <x v="59"/>
            <x v="63"/>
            <x v="89"/>
            <x v="97"/>
            <x v="106"/>
            <x v="109"/>
            <x v="111"/>
            <x v="130"/>
            <x v="138"/>
            <x v="140"/>
            <x v="152"/>
            <x v="156"/>
            <x v="157"/>
            <x v="168"/>
          </reference>
        </references>
      </pivotArea>
    </format>
    <format dxfId="693">
      <pivotArea dataOnly="0" labelOnly="1" outline="0" fieldPosition="0">
        <references count="2">
          <reference field="2" count="1">
            <x v="0"/>
          </reference>
          <reference field="44" count="1" selected="0">
            <x v="175"/>
          </reference>
        </references>
      </pivotArea>
    </format>
    <format dxfId="692">
      <pivotArea dataOnly="0" labelOnly="1" outline="0" fieldPosition="0">
        <references count="2">
          <reference field="2" count="1">
            <x v="40"/>
          </reference>
          <reference field="44" count="1" selected="0">
            <x v="151"/>
          </reference>
        </references>
      </pivotArea>
    </format>
    <format dxfId="691">
      <pivotArea dataOnly="0" labelOnly="1" outline="0" fieldPosition="0">
        <references count="2">
          <reference field="2" count="1">
            <x v="0"/>
          </reference>
          <reference field="44" count="1" selected="0">
            <x v="143"/>
          </reference>
        </references>
      </pivotArea>
    </format>
    <format dxfId="690">
      <pivotArea dataOnly="0" labelOnly="1" outline="0" fieldPosition="0">
        <references count="2">
          <reference field="2" count="1">
            <x v="78"/>
          </reference>
          <reference field="44" count="1" selected="0">
            <x v="92"/>
          </reference>
        </references>
      </pivotArea>
    </format>
    <format dxfId="689">
      <pivotArea dataOnly="0" labelOnly="1" outline="0" fieldPosition="0">
        <references count="2">
          <reference field="2" count="1">
            <x v="0"/>
          </reference>
          <reference field="44" count="1" selected="0">
            <x v="159"/>
          </reference>
        </references>
      </pivotArea>
    </format>
    <format dxfId="688">
      <pivotArea dataOnly="0" labelOnly="1" outline="0" fieldPosition="0">
        <references count="2">
          <reference field="2" count="1">
            <x v="74"/>
          </reference>
          <reference field="44" count="1" selected="0">
            <x v="135"/>
          </reference>
        </references>
      </pivotArea>
    </format>
    <format dxfId="687">
      <pivotArea dataOnly="0" labelOnly="1" outline="0" fieldPosition="0">
        <references count="2">
          <reference field="2" count="1">
            <x v="3"/>
          </reference>
          <reference field="44" count="1" selected="0">
            <x v="164"/>
          </reference>
        </references>
      </pivotArea>
    </format>
    <format dxfId="686">
      <pivotArea dataOnly="0" labelOnly="1" outline="0" fieldPosition="0">
        <references count="2">
          <reference field="2" count="1">
            <x v="44"/>
          </reference>
          <reference field="44" count="1" selected="0">
            <x v="70"/>
          </reference>
        </references>
      </pivotArea>
    </format>
    <format dxfId="685">
      <pivotArea dataOnly="0" labelOnly="1" outline="0" fieldPosition="0">
        <references count="2">
          <reference field="2" count="1">
            <x v="59"/>
          </reference>
          <reference field="44" count="1" selected="0">
            <x v="163"/>
          </reference>
        </references>
      </pivotArea>
    </format>
    <format dxfId="684">
      <pivotArea dataOnly="0" labelOnly="1" outline="0" fieldPosition="0">
        <references count="2">
          <reference field="2" count="1">
            <x v="0"/>
          </reference>
          <reference field="44" count="1" selected="0">
            <x v="45"/>
          </reference>
        </references>
      </pivotArea>
    </format>
    <format dxfId="683">
      <pivotArea dataOnly="0" labelOnly="1" outline="0" fieldPosition="0">
        <references count="2">
          <reference field="2" count="1">
            <x v="71"/>
          </reference>
          <reference field="44" count="1" selected="0">
            <x v="148"/>
          </reference>
        </references>
      </pivotArea>
    </format>
    <format dxfId="682">
      <pivotArea dataOnly="0" labelOnly="1" outline="0" fieldPosition="0">
        <references count="2">
          <reference field="2" count="1">
            <x v="0"/>
          </reference>
          <reference field="44" count="1" selected="0">
            <x v="125"/>
          </reference>
        </references>
      </pivotArea>
    </format>
    <format dxfId="681">
      <pivotArea dataOnly="0" labelOnly="1" outline="0" fieldPosition="0">
        <references count="2">
          <reference field="2" count="1">
            <x v="54"/>
          </reference>
          <reference field="44" count="1" selected="0">
            <x v="65"/>
          </reference>
        </references>
      </pivotArea>
    </format>
    <format dxfId="680">
      <pivotArea dataOnly="0" labelOnly="1" outline="0" fieldPosition="0">
        <references count="2">
          <reference field="2" count="1">
            <x v="0"/>
          </reference>
          <reference field="44" count="1" selected="0">
            <x v="105"/>
          </reference>
        </references>
      </pivotArea>
    </format>
    <format dxfId="679">
      <pivotArea dataOnly="0" labelOnly="1" outline="0" fieldPosition="0">
        <references count="2">
          <reference field="2" count="1">
            <x v="65"/>
          </reference>
          <reference field="44" count="1" selected="0">
            <x v="84"/>
          </reference>
        </references>
      </pivotArea>
    </format>
    <format dxfId="678">
      <pivotArea dataOnly="0" labelOnly="1" outline="0" fieldPosition="0">
        <references count="2">
          <reference field="2" count="1">
            <x v="7"/>
          </reference>
          <reference field="44" count="1" selected="0">
            <x v="142"/>
          </reference>
        </references>
      </pivotArea>
    </format>
    <format dxfId="677">
      <pivotArea dataOnly="0" labelOnly="1" outline="0" fieldPosition="0">
        <references count="2">
          <reference field="2" count="1">
            <x v="43"/>
          </reference>
          <reference field="44" count="1" selected="0">
            <x v="122"/>
          </reference>
        </references>
      </pivotArea>
    </format>
    <format dxfId="676">
      <pivotArea dataOnly="0" labelOnly="1" outline="0" fieldPosition="0">
        <references count="2">
          <reference field="2" count="1">
            <x v="32"/>
          </reference>
          <reference field="44" count="1" selected="0">
            <x v="158"/>
          </reference>
        </references>
      </pivotArea>
    </format>
    <format dxfId="675">
      <pivotArea dataOnly="0" labelOnly="1" outline="0" fieldPosition="0">
        <references count="2">
          <reference field="2" count="1">
            <x v="49"/>
          </reference>
          <reference field="44" count="1" selected="0">
            <x v="98"/>
          </reference>
        </references>
      </pivotArea>
    </format>
    <format dxfId="674">
      <pivotArea dataOnly="0" labelOnly="1" outline="0" fieldPosition="0">
        <references count="2">
          <reference field="2" count="1">
            <x v="0"/>
          </reference>
          <reference field="44" count="1" selected="0">
            <x v="7"/>
          </reference>
        </references>
      </pivotArea>
    </format>
    <format dxfId="673">
      <pivotArea dataOnly="0" labelOnly="1" outline="0" fieldPosition="0">
        <references count="2">
          <reference field="2" count="1">
            <x v="24"/>
          </reference>
          <reference field="44" count="1" selected="0">
            <x v="49"/>
          </reference>
        </references>
      </pivotArea>
    </format>
    <format dxfId="672">
      <pivotArea dataOnly="0" labelOnly="1" outline="0" fieldPosition="0">
        <references count="2">
          <reference field="2" count="1">
            <x v="0"/>
          </reference>
          <reference field="44" count="1" selected="0">
            <x v="60"/>
          </reference>
        </references>
      </pivotArea>
    </format>
    <format dxfId="671">
      <pivotArea dataOnly="0" labelOnly="1" outline="0" fieldPosition="0">
        <references count="2">
          <reference field="2" count="1">
            <x v="69"/>
          </reference>
          <reference field="44" count="1" selected="0">
            <x v="149"/>
          </reference>
        </references>
      </pivotArea>
    </format>
    <format dxfId="670">
      <pivotArea dataOnly="0" labelOnly="1" outline="0" fieldPosition="0">
        <references count="2">
          <reference field="2" count="1">
            <x v="0"/>
          </reference>
          <reference field="44" count="1" selected="0">
            <x v="124"/>
          </reference>
        </references>
      </pivotArea>
    </format>
    <format dxfId="669">
      <pivotArea dataOnly="0" labelOnly="1" outline="0" fieldPosition="0">
        <references count="2">
          <reference field="2" count="1">
            <x v="13"/>
          </reference>
          <reference field="44" count="1" selected="0">
            <x v="48"/>
          </reference>
        </references>
      </pivotArea>
    </format>
    <format dxfId="668">
      <pivotArea dataOnly="0" labelOnly="1" outline="0" fieldPosition="0">
        <references count="2">
          <reference field="2" count="1">
            <x v="46"/>
          </reference>
          <reference field="44" count="1" selected="0">
            <x v="56"/>
          </reference>
        </references>
      </pivotArea>
    </format>
    <format dxfId="667">
      <pivotArea dataOnly="0" labelOnly="1" outline="0" fieldPosition="0">
        <references count="2">
          <reference field="2" count="1">
            <x v="0"/>
          </reference>
          <reference field="44" count="1" selected="0">
            <x v="174"/>
          </reference>
        </references>
      </pivotArea>
    </format>
    <format dxfId="666">
      <pivotArea dataOnly="0" labelOnly="1" outline="0" fieldPosition="0">
        <references count="2">
          <reference field="2" count="1">
            <x v="30"/>
          </reference>
          <reference field="44" count="1" selected="0">
            <x v="76"/>
          </reference>
        </references>
      </pivotArea>
    </format>
    <format dxfId="665">
      <pivotArea dataOnly="0" labelOnly="1" outline="0" fieldPosition="0">
        <references count="2">
          <reference field="2" count="1">
            <x v="27"/>
          </reference>
          <reference field="44" count="1" selected="0">
            <x v="39"/>
          </reference>
        </references>
      </pivotArea>
    </format>
    <format dxfId="664">
      <pivotArea dataOnly="0" labelOnly="1" outline="0" fieldPosition="0">
        <references count="2">
          <reference field="2" count="1">
            <x v="0"/>
          </reference>
          <reference field="44" count="1" selected="0">
            <x v="132"/>
          </reference>
        </references>
      </pivotArea>
    </format>
    <format dxfId="663">
      <pivotArea dataOnly="0" labelOnly="1" outline="0" fieldPosition="0">
        <references count="2">
          <reference field="2" count="1">
            <x v="72"/>
          </reference>
          <reference field="44" count="1" selected="0">
            <x v="73"/>
          </reference>
        </references>
      </pivotArea>
    </format>
    <format dxfId="662">
      <pivotArea dataOnly="0" labelOnly="1" outline="0" fieldPosition="0">
        <references count="2">
          <reference field="2" count="1">
            <x v="0"/>
          </reference>
          <reference field="44" count="1" selected="0">
            <x v="137"/>
          </reference>
        </references>
      </pivotArea>
    </format>
    <format dxfId="661">
      <pivotArea dataOnly="0" labelOnly="1" outline="0" fieldPosition="0">
        <references count="2">
          <reference field="2" count="1">
            <x v="75"/>
          </reference>
          <reference field="44" count="1" selected="0">
            <x v="81"/>
          </reference>
        </references>
      </pivotArea>
    </format>
    <format dxfId="660">
      <pivotArea dataOnly="0" labelOnly="1" outline="0" fieldPosition="0">
        <references count="2">
          <reference field="2" count="1">
            <x v="0"/>
          </reference>
          <reference field="44" count="1" selected="0">
            <x v="182"/>
          </reference>
        </references>
      </pivotArea>
    </format>
    <format dxfId="659">
      <pivotArea dataOnly="0" labelOnly="1" outline="0" fieldPosition="0">
        <references count="2">
          <reference field="2" count="1">
            <x v="81"/>
          </reference>
          <reference field="44" count="1" selected="0">
            <x v="185"/>
          </reference>
        </references>
      </pivotArea>
    </format>
    <format dxfId="658">
      <pivotArea dataOnly="0" labelOnly="1" outline="0" fieldPosition="0">
        <references count="2">
          <reference field="2" count="1">
            <x v="12"/>
          </reference>
          <reference field="44" count="1" selected="0">
            <x v="99"/>
          </reference>
        </references>
      </pivotArea>
    </format>
    <format dxfId="657">
      <pivotArea dataOnly="0" labelOnly="1" outline="0" fieldPosition="0">
        <references count="2">
          <reference field="2" count="1">
            <x v="0"/>
          </reference>
          <reference field="44" count="1" selected="0">
            <x v="103"/>
          </reference>
        </references>
      </pivotArea>
    </format>
    <format dxfId="656">
      <pivotArea dataOnly="0" labelOnly="1" outline="0" fieldPosition="0">
        <references count="2">
          <reference field="2" count="1">
            <x v="62"/>
          </reference>
          <reference field="44" count="1" selected="0">
            <x v="86"/>
          </reference>
        </references>
      </pivotArea>
    </format>
    <format dxfId="655">
      <pivotArea dataOnly="0" labelOnly="1" outline="0" fieldPosition="0">
        <references count="2">
          <reference field="2" count="1">
            <x v="60"/>
          </reference>
          <reference field="44" count="1" selected="0">
            <x v="115"/>
          </reference>
        </references>
      </pivotArea>
    </format>
    <format dxfId="654">
      <pivotArea dataOnly="0" labelOnly="1" outline="0" fieldPosition="0">
        <references count="2">
          <reference field="2" count="1">
            <x v="0"/>
          </reference>
          <reference field="44" count="1" selected="0">
            <x v="42"/>
          </reference>
        </references>
      </pivotArea>
    </format>
    <format dxfId="653">
      <pivotArea dataOnly="0" labelOnly="1" outline="0" fieldPosition="0">
        <references count="2">
          <reference field="2" count="1">
            <x v="35"/>
          </reference>
          <reference field="44" count="1" selected="0">
            <x v="119"/>
          </reference>
        </references>
      </pivotArea>
    </format>
    <format dxfId="652">
      <pivotArea dataOnly="0" labelOnly="1" outline="0" fieldPosition="0">
        <references count="2">
          <reference field="2" count="1">
            <x v="38"/>
          </reference>
          <reference field="44" count="1" selected="0">
            <x v="95"/>
          </reference>
        </references>
      </pivotArea>
    </format>
    <format dxfId="651">
      <pivotArea dataOnly="0" labelOnly="1" outline="0" fieldPosition="0">
        <references count="2">
          <reference field="2" count="1">
            <x v="42"/>
          </reference>
          <reference field="44" count="1" selected="0">
            <x v="129"/>
          </reference>
        </references>
      </pivotArea>
    </format>
    <format dxfId="650">
      <pivotArea dataOnly="0" labelOnly="1" outline="0" fieldPosition="0">
        <references count="2">
          <reference field="2" count="1">
            <x v="0"/>
          </reference>
          <reference field="44" count="1" selected="0">
            <x v="94"/>
          </reference>
        </references>
      </pivotArea>
    </format>
    <format dxfId="649">
      <pivotArea dataOnly="0" labelOnly="1" outline="0" fieldPosition="0">
        <references count="2">
          <reference field="2" count="1">
            <x v="5"/>
          </reference>
          <reference field="44" count="1" selected="0">
            <x v="52"/>
          </reference>
        </references>
      </pivotArea>
    </format>
    <format dxfId="648">
      <pivotArea dataOnly="0" labelOnly="1" outline="0" fieldPosition="0">
        <references count="2">
          <reference field="2" count="1">
            <x v="17"/>
          </reference>
          <reference field="44" count="1" selected="0">
            <x v="61"/>
          </reference>
        </references>
      </pivotArea>
    </format>
    <format dxfId="647">
      <pivotArea dataOnly="0" labelOnly="1" outline="0" fieldPosition="0">
        <references count="2">
          <reference field="2" count="1">
            <x v="14"/>
          </reference>
          <reference field="44" count="1" selected="0">
            <x v="85"/>
          </reference>
        </references>
      </pivotArea>
    </format>
    <format dxfId="646">
      <pivotArea dataOnly="0" labelOnly="1" outline="0" fieldPosition="0">
        <references count="2">
          <reference field="2" count="1">
            <x v="34"/>
          </reference>
          <reference field="44" count="1" selected="0">
            <x v="120"/>
          </reference>
        </references>
      </pivotArea>
    </format>
    <format dxfId="645">
      <pivotArea dataOnly="0" labelOnly="1" outline="0" fieldPosition="0">
        <references count="2">
          <reference field="2" count="1">
            <x v="0"/>
          </reference>
          <reference field="44" count="1" selected="0">
            <x v="178"/>
          </reference>
        </references>
      </pivotArea>
    </format>
    <format dxfId="644">
      <pivotArea dataOnly="0" labelOnly="1" outline="0" fieldPosition="0">
        <references count="2">
          <reference field="2" count="1">
            <x v="50"/>
          </reference>
          <reference field="44" count="1" selected="0">
            <x v="90"/>
          </reference>
        </references>
      </pivotArea>
    </format>
    <format dxfId="643">
      <pivotArea dataOnly="0" labelOnly="1" outline="0" fieldPosition="0">
        <references count="2">
          <reference field="2" count="1">
            <x v="66"/>
          </reference>
          <reference field="44" count="1" selected="0">
            <x v="77"/>
          </reference>
        </references>
      </pivotArea>
    </format>
    <format dxfId="642">
      <pivotArea dataOnly="0" labelOnly="1" outline="0" fieldPosition="0">
        <references count="2">
          <reference field="2" count="1">
            <x v="15"/>
          </reference>
          <reference field="44" count="1" selected="0">
            <x v="75"/>
          </reference>
        </references>
      </pivotArea>
    </format>
    <format dxfId="641">
      <pivotArea dataOnly="0" labelOnly="1" outline="0" fieldPosition="0">
        <references count="2">
          <reference field="2" count="1">
            <x v="22"/>
          </reference>
          <reference field="44" count="1" selected="0">
            <x v="46"/>
          </reference>
        </references>
      </pivotArea>
    </format>
    <format dxfId="640">
      <pivotArea dataOnly="0" labelOnly="1" outline="0" fieldPosition="0">
        <references count="2">
          <reference field="2" count="1">
            <x v="47"/>
          </reference>
          <reference field="44" count="1" selected="0">
            <x v="82"/>
          </reference>
        </references>
      </pivotArea>
    </format>
    <format dxfId="639">
      <pivotArea dataOnly="0" labelOnly="1" outline="0" fieldPosition="0">
        <references count="2">
          <reference field="2" count="1">
            <x v="76"/>
          </reference>
          <reference field="44" count="1" selected="0">
            <x v="169"/>
          </reference>
        </references>
      </pivotArea>
    </format>
    <format dxfId="638">
      <pivotArea dataOnly="0" labelOnly="1" outline="0" fieldPosition="0">
        <references count="2">
          <reference field="2" count="1">
            <x v="53"/>
          </reference>
          <reference field="44" count="1" selected="0">
            <x v="117"/>
          </reference>
        </references>
      </pivotArea>
    </format>
    <format dxfId="637">
      <pivotArea dataOnly="0" labelOnly="1" outline="0" fieldPosition="0">
        <references count="2">
          <reference field="2" count="1">
            <x v="0"/>
          </reference>
          <reference field="44" count="1" selected="0">
            <x v="170"/>
          </reference>
        </references>
      </pivotArea>
    </format>
    <format dxfId="636">
      <pivotArea dataOnly="0" labelOnly="1" outline="0" fieldPosition="0">
        <references count="2">
          <reference field="2" count="1">
            <x v="55"/>
          </reference>
          <reference field="44" count="1" selected="0">
            <x v="104"/>
          </reference>
        </references>
      </pivotArea>
    </format>
    <format dxfId="635">
      <pivotArea dataOnly="0" labelOnly="1" outline="0" fieldPosition="0">
        <references count="2">
          <reference field="2" count="1">
            <x v="4"/>
          </reference>
          <reference field="44" count="1" selected="0">
            <x v="155"/>
          </reference>
        </references>
      </pivotArea>
    </format>
    <format dxfId="634">
      <pivotArea dataOnly="0" labelOnly="1" outline="0" fieldPosition="0">
        <references count="2">
          <reference field="2" count="1">
            <x v="48"/>
          </reference>
          <reference field="44" count="1" selected="0">
            <x v="134"/>
          </reference>
        </references>
      </pivotArea>
    </format>
    <format dxfId="633">
      <pivotArea dataOnly="0" labelOnly="1" outline="0" fieldPosition="0">
        <references count="2">
          <reference field="2" count="1">
            <x v="0"/>
          </reference>
          <reference field="44" count="1" selected="0">
            <x v="91"/>
          </reference>
        </references>
      </pivotArea>
    </format>
    <format dxfId="632">
      <pivotArea dataOnly="0" labelOnly="1" outline="0" fieldPosition="0">
        <references count="2">
          <reference field="2" count="1">
            <x v="73"/>
          </reference>
          <reference field="44" count="1" selected="0">
            <x v="0"/>
          </reference>
        </references>
      </pivotArea>
    </format>
    <format dxfId="631">
      <pivotArea dataOnly="0" labelOnly="1" outline="0" fieldPosition="0">
        <references count="2">
          <reference field="2" count="1">
            <x v="0"/>
          </reference>
          <reference field="44" count="1" selected="0">
            <x v="72"/>
          </reference>
        </references>
      </pivotArea>
    </format>
    <format dxfId="630">
      <pivotArea dataOnly="0" labelOnly="1" outline="0" fieldPosition="0">
        <references count="2">
          <reference field="2" count="1">
            <x v="36"/>
          </reference>
          <reference field="44" count="1" selected="0">
            <x v="179"/>
          </reference>
        </references>
      </pivotArea>
    </format>
    <format dxfId="629">
      <pivotArea dataOnly="0" labelOnly="1" outline="0" fieldPosition="0">
        <references count="2">
          <reference field="2" count="1">
            <x v="28"/>
          </reference>
          <reference field="44" count="1" selected="0">
            <x v="6"/>
          </reference>
        </references>
      </pivotArea>
    </format>
    <format dxfId="628">
      <pivotArea dataOnly="0" labelOnly="1" outline="0" fieldPosition="0">
        <references count="2">
          <reference field="2" count="1">
            <x v="0"/>
          </reference>
          <reference field="44" count="1" selected="0">
            <x v="64"/>
          </reference>
        </references>
      </pivotArea>
    </format>
    <format dxfId="627">
      <pivotArea dataOnly="0" labelOnly="1" outline="0" fieldPosition="0">
        <references count="2">
          <reference field="2" count="1">
            <x v="45"/>
          </reference>
          <reference field="44" count="1" selected="0">
            <x v="50"/>
          </reference>
        </references>
      </pivotArea>
    </format>
    <format dxfId="626">
      <pivotArea dataOnly="0" labelOnly="1" outline="0" fieldPosition="0">
        <references count="2">
          <reference field="2" count="1">
            <x v="0"/>
          </reference>
          <reference field="44" count="1" selected="0">
            <x v="118"/>
          </reference>
        </references>
      </pivotArea>
    </format>
    <format dxfId="625">
      <pivotArea dataOnly="0" labelOnly="1" outline="0" fieldPosition="0">
        <references count="2">
          <reference field="2" count="1">
            <x v="58"/>
          </reference>
          <reference field="44" count="1" selected="0">
            <x v="74"/>
          </reference>
        </references>
      </pivotArea>
    </format>
    <format dxfId="624">
      <pivotArea dataOnly="0" labelOnly="1" outline="0" fieldPosition="0">
        <references count="2">
          <reference field="2" count="1">
            <x v="6"/>
          </reference>
          <reference field="44" count="1" selected="0">
            <x v="153"/>
          </reference>
        </references>
      </pivotArea>
    </format>
    <format dxfId="623">
      <pivotArea dataOnly="0" labelOnly="1" outline="0" fieldPosition="0">
        <references count="2">
          <reference field="2" count="1">
            <x v="0"/>
          </reference>
          <reference field="44" count="1" selected="0">
            <x v="100"/>
          </reference>
        </references>
      </pivotArea>
    </format>
    <format dxfId="622">
      <pivotArea dataOnly="0" labelOnly="1" outline="0" fieldPosition="0">
        <references count="2">
          <reference field="2" count="1">
            <x v="70"/>
          </reference>
          <reference field="44" count="1" selected="0">
            <x v="113"/>
          </reference>
        </references>
      </pivotArea>
    </format>
    <format dxfId="621">
      <pivotArea dataOnly="0" labelOnly="1" outline="0" fieldPosition="0">
        <references count="2">
          <reference field="2" count="1">
            <x v="0"/>
          </reference>
          <reference field="44" count="1" selected="0">
            <x v="62"/>
          </reference>
        </references>
      </pivotArea>
    </format>
    <format dxfId="620">
      <pivotArea dataOnly="0" labelOnly="1" outline="0" fieldPosition="0">
        <references count="2">
          <reference field="2" count="1">
            <x v="68"/>
          </reference>
          <reference field="44" count="1" selected="0">
            <x v="101"/>
          </reference>
        </references>
      </pivotArea>
    </format>
    <format dxfId="619">
      <pivotArea dataOnly="0" labelOnly="1" outline="0" fieldPosition="0">
        <references count="2">
          <reference field="2" count="1">
            <x v="0"/>
          </reference>
          <reference field="44" count="1" selected="0">
            <x v="165"/>
          </reference>
        </references>
      </pivotArea>
    </format>
    <format dxfId="618">
      <pivotArea dataOnly="0" labelOnly="1" outline="0" fieldPosition="0">
        <references count="2">
          <reference field="2" count="1">
            <x v="19"/>
          </reference>
          <reference field="44" count="1" selected="0">
            <x v="141"/>
          </reference>
        </references>
      </pivotArea>
    </format>
    <format dxfId="617">
      <pivotArea dataOnly="0" labelOnly="1" outline="0" fieldPosition="0">
        <references count="2">
          <reference field="2" count="1">
            <x v="0"/>
          </reference>
          <reference field="44" count="1" selected="0">
            <x v="107"/>
          </reference>
        </references>
      </pivotArea>
    </format>
    <format dxfId="616">
      <pivotArea dataOnly="0" labelOnly="1" outline="0" fieldPosition="0">
        <references count="2">
          <reference field="2" count="1">
            <x v="67"/>
          </reference>
          <reference field="44" count="1" selected="0">
            <x v="110"/>
          </reference>
        </references>
      </pivotArea>
    </format>
    <format dxfId="615">
      <pivotArea dataOnly="0" labelOnly="1" outline="0" fieldPosition="0">
        <references count="2">
          <reference field="2" count="1">
            <x v="0"/>
          </reference>
          <reference field="44" count="1" selected="0">
            <x v="27"/>
          </reference>
        </references>
      </pivotArea>
    </format>
    <format dxfId="614">
      <pivotArea dataOnly="0" labelOnly="1" outline="0" fieldPosition="0">
        <references count="2">
          <reference field="2" count="1">
            <x v="1"/>
          </reference>
          <reference field="44" count="1" selected="0">
            <x v="166"/>
          </reference>
        </references>
      </pivotArea>
    </format>
    <format dxfId="613">
      <pivotArea dataOnly="0" labelOnly="1" outline="0" fieldPosition="0">
        <references count="2">
          <reference field="2" count="1">
            <x v="25"/>
          </reference>
          <reference field="44" count="1" selected="0">
            <x v="51"/>
          </reference>
        </references>
      </pivotArea>
    </format>
    <format dxfId="612">
      <pivotArea dataOnly="0" labelOnly="1" outline="0" fieldPosition="0">
        <references count="2">
          <reference field="2" count="1">
            <x v="11"/>
          </reference>
          <reference field="44" count="1" selected="0">
            <x v="67"/>
          </reference>
        </references>
      </pivotArea>
    </format>
    <format dxfId="611">
      <pivotArea dataOnly="0" labelOnly="1" outline="0" fieldPosition="0">
        <references count="2">
          <reference field="2" count="1">
            <x v="31"/>
          </reference>
          <reference field="44" count="1" selected="0">
            <x v="30"/>
          </reference>
        </references>
      </pivotArea>
    </format>
    <format dxfId="610">
      <pivotArea dataOnly="0" labelOnly="1" outline="0" fieldPosition="0">
        <references count="2">
          <reference field="2" count="1">
            <x v="0"/>
          </reference>
          <reference field="44" count="1" selected="0">
            <x v="93"/>
          </reference>
        </references>
      </pivotArea>
    </format>
    <format dxfId="609">
      <pivotArea dataOnly="0" labelOnly="1" outline="0" fieldPosition="0">
        <references count="2">
          <reference field="2" count="1">
            <x v="63"/>
          </reference>
          <reference field="44" count="1" selected="0">
            <x v="78"/>
          </reference>
        </references>
      </pivotArea>
    </format>
    <format dxfId="608">
      <pivotArea dataOnly="0" labelOnly="1" outline="0" fieldPosition="0">
        <references count="2">
          <reference field="2" count="1">
            <x v="79"/>
          </reference>
          <reference field="44" count="1" selected="0">
            <x v="80"/>
          </reference>
        </references>
      </pivotArea>
    </format>
    <format dxfId="607">
      <pivotArea dataOnly="0" labelOnly="1" outline="0" fieldPosition="0">
        <references count="2">
          <reference field="2" count="1">
            <x v="16"/>
          </reference>
          <reference field="44" count="1" selected="0">
            <x v="10"/>
          </reference>
        </references>
      </pivotArea>
    </format>
    <format dxfId="606">
      <pivotArea dataOnly="0" labelOnly="1" outline="0" fieldPosition="0">
        <references count="2">
          <reference field="2" count="1">
            <x v="10"/>
          </reference>
          <reference field="44" count="1" selected="0">
            <x v="87"/>
          </reference>
        </references>
      </pivotArea>
    </format>
    <format dxfId="605">
      <pivotArea dataOnly="0" labelOnly="1" outline="0" fieldPosition="0">
        <references count="2">
          <reference field="2" count="1">
            <x v="0"/>
          </reference>
          <reference field="44" count="1" selected="0">
            <x v="8"/>
          </reference>
        </references>
      </pivotArea>
    </format>
    <format dxfId="604">
      <pivotArea dataOnly="0" labelOnly="1" outline="0" fieldPosition="0">
        <references count="2">
          <reference field="2" count="1">
            <x v="39"/>
          </reference>
          <reference field="44" count="1" selected="0">
            <x v="171"/>
          </reference>
        </references>
      </pivotArea>
    </format>
    <format dxfId="603">
      <pivotArea dataOnly="0" labelOnly="1" outline="0" fieldPosition="0">
        <references count="2">
          <reference field="2" count="1">
            <x v="0"/>
          </reference>
          <reference field="44" count="1" selected="0">
            <x v="38"/>
          </reference>
        </references>
      </pivotArea>
    </format>
    <format dxfId="602">
      <pivotArea dataOnly="0" labelOnly="1" outline="0" fieldPosition="0">
        <references count="2">
          <reference field="2" count="1">
            <x v="61"/>
          </reference>
          <reference field="44" count="1" selected="0">
            <x v="172"/>
          </reference>
        </references>
      </pivotArea>
    </format>
    <format dxfId="601">
      <pivotArea dataOnly="0" labelOnly="1" outline="0" fieldPosition="0">
        <references count="2">
          <reference field="2" count="1">
            <x v="0"/>
          </reference>
          <reference field="44" count="1" selected="0">
            <x v="2"/>
          </reference>
        </references>
      </pivotArea>
    </format>
    <format dxfId="600">
      <pivotArea dataOnly="0" labelOnly="1" outline="0" fieldPosition="0">
        <references count="2">
          <reference field="2" count="1">
            <x v="2"/>
          </reference>
          <reference field="44" count="1" selected="0">
            <x v="37"/>
          </reference>
        </references>
      </pivotArea>
    </format>
    <format dxfId="599">
      <pivotArea dataOnly="0" labelOnly="1" outline="0" fieldPosition="0">
        <references count="2">
          <reference field="2" count="1">
            <x v="0"/>
          </reference>
          <reference field="44" count="1" selected="0">
            <x v="71"/>
          </reference>
        </references>
      </pivotArea>
    </format>
    <format dxfId="598">
      <pivotArea dataOnly="0" labelOnly="1" outline="0" fieldPosition="0">
        <references count="2">
          <reference field="2" count="1">
            <x v="23"/>
          </reference>
          <reference field="44" count="1" selected="0">
            <x v="127"/>
          </reference>
        </references>
      </pivotArea>
    </format>
    <format dxfId="597">
      <pivotArea dataOnly="0" labelOnly="1" outline="0" fieldPosition="0">
        <references count="2">
          <reference field="2" count="1">
            <x v="37"/>
          </reference>
          <reference field="44" count="1" selected="0">
            <x v="161"/>
          </reference>
        </references>
      </pivotArea>
    </format>
    <format dxfId="596">
      <pivotArea dataOnly="0" labelOnly="1" outline="0" fieldPosition="0">
        <references count="2">
          <reference field="2" count="1">
            <x v="20"/>
          </reference>
          <reference field="44" count="1" selected="0">
            <x v="58"/>
          </reference>
        </references>
      </pivotArea>
    </format>
    <format dxfId="595">
      <pivotArea dataOnly="0" labelOnly="1" outline="0" fieldPosition="0">
        <references count="2">
          <reference field="2" count="1">
            <x v="0"/>
          </reference>
          <reference field="44" count="1" selected="0">
            <x v="133"/>
          </reference>
        </references>
      </pivotArea>
    </format>
    <format dxfId="594">
      <pivotArea dataOnly="0" labelOnly="1" outline="0" fieldPosition="0">
        <references count="2">
          <reference field="2" count="1">
            <x v="80"/>
          </reference>
          <reference field="44" count="1" selected="0">
            <x v="183"/>
          </reference>
        </references>
      </pivotArea>
    </format>
    <format dxfId="593">
      <pivotArea dataOnly="0" labelOnly="1" outline="0" fieldPosition="0">
        <references count="2">
          <reference field="2" count="1">
            <x v="21"/>
          </reference>
          <reference field="44" count="1" selected="0">
            <x v="59"/>
          </reference>
        </references>
      </pivotArea>
    </format>
    <format dxfId="592">
      <pivotArea dataOnly="0" labelOnly="1" outline="0" fieldPosition="0">
        <references count="2">
          <reference field="2" count="1">
            <x v="18"/>
          </reference>
          <reference field="44" count="1" selected="0">
            <x v="54"/>
          </reference>
        </references>
      </pivotArea>
    </format>
    <format dxfId="591">
      <pivotArea dataOnly="0" labelOnly="1" outline="0" fieldPosition="0">
        <references count="2">
          <reference field="2" count="1">
            <x v="56"/>
          </reference>
          <reference field="44" count="1" selected="0">
            <x v="28"/>
          </reference>
        </references>
      </pivotArea>
    </format>
    <format dxfId="590">
      <pivotArea dataOnly="0" labelOnly="1" outline="0" fieldPosition="0">
        <references count="2">
          <reference field="2" count="1">
            <x v="77"/>
          </reference>
          <reference field="44" count="1" selected="0">
            <x v="140"/>
          </reference>
        </references>
      </pivotArea>
    </format>
    <format dxfId="589">
      <pivotArea dataOnly="0" labelOnly="1" outline="0" fieldPosition="0">
        <references count="2">
          <reference field="2" count="1">
            <x v="0"/>
          </reference>
          <reference field="44" count="1" selected="0">
            <x v="138"/>
          </reference>
        </references>
      </pivotArea>
    </format>
    <format dxfId="588">
      <pivotArea dataOnly="0" labelOnly="1" outline="0" fieldPosition="0">
        <references count="2">
          <reference field="2" count="1">
            <x v="41"/>
          </reference>
          <reference field="44" count="1" selected="0">
            <x v="63"/>
          </reference>
        </references>
      </pivotArea>
    </format>
    <format dxfId="587">
      <pivotArea dataOnly="0" labelOnly="1" outline="0" fieldPosition="0">
        <references count="2">
          <reference field="2" count="1">
            <x v="0"/>
          </reference>
          <reference field="44" count="1" selected="0">
            <x v="1"/>
          </reference>
        </references>
      </pivotArea>
    </format>
    <format dxfId="586">
      <pivotArea dataOnly="0" labelOnly="1" outline="0" fieldPosition="0">
        <references count="2">
          <reference field="2" count="1">
            <x v="29"/>
          </reference>
          <reference field="44" count="1" selected="0">
            <x v="34"/>
          </reference>
        </references>
      </pivotArea>
    </format>
    <format dxfId="585">
      <pivotArea dataOnly="0" labelOnly="1" outline="0" fieldPosition="0">
        <references count="2">
          <reference field="2" count="1">
            <x v="57"/>
          </reference>
          <reference field="44" count="1" selected="0">
            <x v="53"/>
          </reference>
        </references>
      </pivotArea>
    </format>
    <format dxfId="584">
      <pivotArea dataOnly="0" labelOnly="1" outline="0" fieldPosition="0">
        <references count="2">
          <reference field="2" count="1">
            <x v="0"/>
          </reference>
          <reference field="44" count="1" selected="0">
            <x v="111"/>
          </reference>
        </references>
      </pivotArea>
    </format>
    <format dxfId="583">
      <pivotArea dataOnly="0" labelOnly="1" outline="0" fieldPosition="0">
        <references count="2">
          <reference field="2" count="1">
            <x v="64"/>
          </reference>
          <reference field="44" count="1" selected="0">
            <x v="97"/>
          </reference>
        </references>
      </pivotArea>
    </format>
    <format dxfId="582">
      <pivotArea dataOnly="0" labelOnly="1" outline="0" fieldPosition="0">
        <references count="2">
          <reference field="2" count="1">
            <x v="0"/>
          </reference>
          <reference field="44" count="1" selected="0">
            <x v="130"/>
          </reference>
        </references>
      </pivotArea>
    </format>
    <format dxfId="581">
      <pivotArea dataOnly="0" labelOnly="1" outline="0" fieldPosition="0">
        <references count="2">
          <reference field="2" count="1">
            <x v="52"/>
          </reference>
          <reference field="44" count="1" selected="0">
            <x v="168"/>
          </reference>
        </references>
      </pivotArea>
    </format>
    <format dxfId="580">
      <pivotArea dataOnly="0" labelOnly="1" outline="0" fieldPosition="0">
        <references count="2">
          <reference field="2" count="1">
            <x v="0"/>
          </reference>
          <reference field="44" count="1" selected="0">
            <x v="156"/>
          </reference>
        </references>
      </pivotArea>
    </format>
    <format dxfId="579">
      <pivotArea dataOnly="0" labelOnly="1" outline="0" fieldPosition="0">
        <references count="2">
          <reference field="2" count="1">
            <x v="9"/>
          </reference>
          <reference field="44" count="1" selected="0">
            <x v="152"/>
          </reference>
        </references>
      </pivotArea>
    </format>
    <format dxfId="578">
      <pivotArea dataOnly="0" labelOnly="1" outline="0" fieldPosition="0">
        <references count="2">
          <reference field="2" count="1">
            <x v="33"/>
          </reference>
          <reference field="44" count="1" selected="0">
            <x v="106"/>
          </reference>
        </references>
      </pivotArea>
    </format>
    <format dxfId="577">
      <pivotArea dataOnly="0" labelOnly="1" outline="0" fieldPosition="0">
        <references count="2">
          <reference field="2" count="1">
            <x v="8"/>
          </reference>
          <reference field="44" count="1" selected="0">
            <x v="109"/>
          </reference>
        </references>
      </pivotArea>
    </format>
    <format dxfId="576">
      <pivotArea dataOnly="0" labelOnly="1" outline="0" fieldPosition="0">
        <references count="2">
          <reference field="2" count="1">
            <x v="51"/>
          </reference>
          <reference field="44" count="1" selected="0">
            <x v="89"/>
          </reference>
        </references>
      </pivotArea>
    </format>
    <format dxfId="575">
      <pivotArea dataOnly="0" labelOnly="1" outline="0" fieldPosition="0">
        <references count="3">
          <reference field="1" count="1">
            <x v="154"/>
          </reference>
          <reference field="2" count="1" selected="0">
            <x v="0"/>
          </reference>
          <reference field="44" count="1" selected="0">
            <x v="175"/>
          </reference>
        </references>
      </pivotArea>
    </format>
    <format dxfId="574">
      <pivotArea dataOnly="0" labelOnly="1" outline="0" fieldPosition="0">
        <references count="3">
          <reference field="1" count="1">
            <x v="71"/>
          </reference>
          <reference field="2" count="1" selected="0">
            <x v="40"/>
          </reference>
          <reference field="44" count="1" selected="0">
            <x v="151"/>
          </reference>
        </references>
      </pivotArea>
    </format>
    <format dxfId="573">
      <pivotArea dataOnly="0" labelOnly="1" outline="0" fieldPosition="0">
        <references count="3">
          <reference field="1" count="1">
            <x v="162"/>
          </reference>
          <reference field="2" count="1" selected="0">
            <x v="0"/>
          </reference>
          <reference field="44" count="1" selected="0">
            <x v="143"/>
          </reference>
        </references>
      </pivotArea>
    </format>
    <format dxfId="572">
      <pivotArea dataOnly="0" labelOnly="1" outline="0" fieldPosition="0">
        <references count="3">
          <reference field="1" count="1">
            <x v="129"/>
          </reference>
          <reference field="2" count="1" selected="0">
            <x v="0"/>
          </reference>
          <reference field="44" count="1" selected="0">
            <x v="29"/>
          </reference>
        </references>
      </pivotArea>
    </format>
    <format dxfId="571">
      <pivotArea dataOnly="0" labelOnly="1" outline="0" fieldPosition="0">
        <references count="3">
          <reference field="1" count="1">
            <x v="63"/>
          </reference>
          <reference field="2" count="1" selected="0">
            <x v="0"/>
          </reference>
          <reference field="44" count="1" selected="0">
            <x v="41"/>
          </reference>
        </references>
      </pivotArea>
    </format>
    <format dxfId="570">
      <pivotArea dataOnly="0" labelOnly="1" outline="0" fieldPosition="0">
        <references count="3">
          <reference field="1" count="1">
            <x v="15"/>
          </reference>
          <reference field="2" count="1" selected="0">
            <x v="0"/>
          </reference>
          <reference field="44" count="1" selected="0">
            <x v="121"/>
          </reference>
        </references>
      </pivotArea>
    </format>
    <format dxfId="569">
      <pivotArea dataOnly="0" labelOnly="1" outline="0" fieldPosition="0">
        <references count="3">
          <reference field="1" count="1">
            <x v="156"/>
          </reference>
          <reference field="2" count="1" selected="0">
            <x v="78"/>
          </reference>
          <reference field="44" count="1" selected="0">
            <x v="92"/>
          </reference>
        </references>
      </pivotArea>
    </format>
    <format dxfId="568">
      <pivotArea dataOnly="0" labelOnly="1" outline="0" fieldPosition="0">
        <references count="3">
          <reference field="1" count="1">
            <x v="141"/>
          </reference>
          <reference field="2" count="1" selected="0">
            <x v="0"/>
          </reference>
          <reference field="44" count="1" selected="0">
            <x v="159"/>
          </reference>
        </references>
      </pivotArea>
    </format>
    <format dxfId="567">
      <pivotArea dataOnly="0" labelOnly="1" outline="0" fieldPosition="0">
        <references count="3">
          <reference field="1" count="1">
            <x v="34"/>
          </reference>
          <reference field="2" count="1" selected="0">
            <x v="0"/>
          </reference>
          <reference field="44" count="1" selected="0">
            <x v="114"/>
          </reference>
        </references>
      </pivotArea>
    </format>
    <format dxfId="566">
      <pivotArea dataOnly="0" labelOnly="1" outline="0" fieldPosition="0">
        <references count="3">
          <reference field="1" count="1">
            <x v="147"/>
          </reference>
          <reference field="2" count="1" selected="0">
            <x v="74"/>
          </reference>
          <reference field="44" count="1" selected="0">
            <x v="135"/>
          </reference>
        </references>
      </pivotArea>
    </format>
    <format dxfId="565">
      <pivotArea dataOnly="0" labelOnly="1" outline="0" fieldPosition="0">
        <references count="3">
          <reference field="1" count="1">
            <x v="26"/>
          </reference>
          <reference field="2" count="1" selected="0">
            <x v="3"/>
          </reference>
          <reference field="44" count="1" selected="0">
            <x v="164"/>
          </reference>
        </references>
      </pivotArea>
    </format>
    <format dxfId="564">
      <pivotArea dataOnly="0" labelOnly="1" outline="0" fieldPosition="0">
        <references count="3">
          <reference field="1" count="1">
            <x v="75"/>
          </reference>
          <reference field="2" count="1" selected="0">
            <x v="44"/>
          </reference>
          <reference field="44" count="1" selected="0">
            <x v="70"/>
          </reference>
        </references>
      </pivotArea>
    </format>
    <format dxfId="563">
      <pivotArea dataOnly="0" labelOnly="1" outline="0" fieldPosition="0">
        <references count="3">
          <reference field="1" count="1">
            <x v="104"/>
          </reference>
          <reference field="2" count="1" selected="0">
            <x v="59"/>
          </reference>
          <reference field="44" count="1" selected="0">
            <x v="163"/>
          </reference>
        </references>
      </pivotArea>
    </format>
    <format dxfId="562">
      <pivotArea dataOnly="0" labelOnly="1" outline="0" fieldPosition="0">
        <references count="3">
          <reference field="1" count="1">
            <x v="86"/>
          </reference>
          <reference field="2" count="1" selected="0">
            <x v="0"/>
          </reference>
          <reference field="44" count="1" selected="0">
            <x v="45"/>
          </reference>
        </references>
      </pivotArea>
    </format>
    <format dxfId="561">
      <pivotArea dataOnly="0" labelOnly="1" outline="0" fieldPosition="0">
        <references count="3">
          <reference field="1" count="1">
            <x v="143"/>
          </reference>
          <reference field="2" count="1" selected="0">
            <x v="71"/>
          </reference>
          <reference field="44" count="1" selected="0">
            <x v="148"/>
          </reference>
        </references>
      </pivotArea>
    </format>
    <format dxfId="560">
      <pivotArea dataOnly="0" labelOnly="1" outline="0" fieldPosition="0">
        <references count="3">
          <reference field="1" count="1">
            <x v="132"/>
          </reference>
          <reference field="2" count="1" selected="0">
            <x v="0"/>
          </reference>
          <reference field="44" count="1" selected="0">
            <x v="125"/>
          </reference>
        </references>
      </pivotArea>
    </format>
    <format dxfId="559">
      <pivotArea dataOnly="0" labelOnly="1" outline="0" fieldPosition="0">
        <references count="3">
          <reference field="1" count="1">
            <x v="94"/>
          </reference>
          <reference field="2" count="1" selected="0">
            <x v="54"/>
          </reference>
          <reference field="44" count="1" selected="0">
            <x v="65"/>
          </reference>
        </references>
      </pivotArea>
    </format>
    <format dxfId="558">
      <pivotArea dataOnly="0" labelOnly="1" outline="0" fieldPosition="0">
        <references count="3">
          <reference field="1" count="1">
            <x v="168"/>
          </reference>
          <reference field="2" count="1" selected="0">
            <x v="0"/>
          </reference>
          <reference field="44" count="1" selected="0">
            <x v="105"/>
          </reference>
        </references>
      </pivotArea>
    </format>
    <format dxfId="557">
      <pivotArea dataOnly="0" labelOnly="1" outline="0" fieldPosition="0">
        <references count="3">
          <reference field="1" count="1">
            <x v="64"/>
          </reference>
          <reference field="2" count="1" selected="0">
            <x v="0"/>
          </reference>
          <reference field="44" count="1" selected="0">
            <x v="69"/>
          </reference>
        </references>
      </pivotArea>
    </format>
    <format dxfId="556">
      <pivotArea dataOnly="0" labelOnly="1" outline="0" fieldPosition="0">
        <references count="3">
          <reference field="1" count="1">
            <x v="119"/>
          </reference>
          <reference field="2" count="1" selected="0">
            <x v="65"/>
          </reference>
          <reference field="44" count="1" selected="0">
            <x v="84"/>
          </reference>
        </references>
      </pivotArea>
    </format>
    <format dxfId="555">
      <pivotArea dataOnly="0" labelOnly="1" outline="0" fieldPosition="0">
        <references count="3">
          <reference field="1" count="1">
            <x v="9"/>
          </reference>
          <reference field="2" count="1" selected="0">
            <x v="7"/>
          </reference>
          <reference field="44" count="1" selected="0">
            <x v="142"/>
          </reference>
        </references>
      </pivotArea>
    </format>
    <format dxfId="554">
      <pivotArea dataOnly="0" labelOnly="1" outline="0" fieldPosition="0">
        <references count="3">
          <reference field="1" count="1">
            <x v="74"/>
          </reference>
          <reference field="2" count="1" selected="0">
            <x v="43"/>
          </reference>
          <reference field="44" count="1" selected="0">
            <x v="122"/>
          </reference>
        </references>
      </pivotArea>
    </format>
    <format dxfId="553">
      <pivotArea dataOnly="0" labelOnly="1" outline="0" fieldPosition="0">
        <references count="3">
          <reference field="1" count="1">
            <x v="57"/>
          </reference>
          <reference field="2" count="1" selected="0">
            <x v="32"/>
          </reference>
          <reference field="44" count="1" selected="0">
            <x v="158"/>
          </reference>
        </references>
      </pivotArea>
    </format>
    <format dxfId="552">
      <pivotArea dataOnly="0" labelOnly="1" outline="0" fieldPosition="0">
        <references count="3">
          <reference field="1" count="1">
            <x v="83"/>
          </reference>
          <reference field="2" count="1" selected="0">
            <x v="49"/>
          </reference>
          <reference field="44" count="1" selected="0">
            <x v="98"/>
          </reference>
        </references>
      </pivotArea>
    </format>
    <format dxfId="551">
      <pivotArea dataOnly="0" labelOnly="1" outline="0" fieldPosition="0">
        <references count="3">
          <reference field="1" count="1">
            <x v="111"/>
          </reference>
          <reference field="2" count="1" selected="0">
            <x v="0"/>
          </reference>
          <reference field="44" count="1" selected="0">
            <x v="7"/>
          </reference>
        </references>
      </pivotArea>
    </format>
    <format dxfId="550">
      <pivotArea dataOnly="0" labelOnly="1" outline="0" fieldPosition="0">
        <references count="3">
          <reference field="1" count="1">
            <x v="123"/>
          </reference>
          <reference field="2" count="1" selected="0">
            <x v="0"/>
          </reference>
          <reference field="44" count="1" selected="0">
            <x v="181"/>
          </reference>
        </references>
      </pivotArea>
    </format>
    <format dxfId="549">
      <pivotArea dataOnly="0" labelOnly="1" outline="0" fieldPosition="0">
        <references count="3">
          <reference field="1" count="1">
            <x v="37"/>
          </reference>
          <reference field="2" count="1" selected="0">
            <x v="0"/>
          </reference>
          <reference field="44" count="1" selected="0">
            <x v="83"/>
          </reference>
        </references>
      </pivotArea>
    </format>
    <format dxfId="548">
      <pivotArea dataOnly="0" labelOnly="1" outline="0" fieldPosition="0">
        <references count="3">
          <reference field="1" count="1">
            <x v="14"/>
          </reference>
          <reference field="2" count="1" selected="0">
            <x v="24"/>
          </reference>
          <reference field="44" count="1" selected="0">
            <x v="49"/>
          </reference>
        </references>
      </pivotArea>
    </format>
    <format dxfId="547">
      <pivotArea dataOnly="0" labelOnly="1" outline="0" fieldPosition="0">
        <references count="3">
          <reference field="1" count="1">
            <x v="113"/>
          </reference>
          <reference field="2" count="1" selected="0">
            <x v="0"/>
          </reference>
          <reference field="44" count="1" selected="0">
            <x v="60"/>
          </reference>
        </references>
      </pivotArea>
    </format>
    <format dxfId="546">
      <pivotArea dataOnly="0" labelOnly="1" outline="0" fieldPosition="0">
        <references count="3">
          <reference field="1" count="1">
            <x v="11"/>
          </reference>
          <reference field="2" count="1" selected="0">
            <x v="0"/>
          </reference>
          <reference field="44" count="1" selected="0">
            <x v="96"/>
          </reference>
        </references>
      </pivotArea>
    </format>
    <format dxfId="545">
      <pivotArea dataOnly="0" labelOnly="1" outline="0" fieldPosition="0">
        <references count="3">
          <reference field="1" count="1">
            <x v="121"/>
          </reference>
          <reference field="2" count="1" selected="0">
            <x v="0"/>
          </reference>
          <reference field="44" count="1" selected="0">
            <x v="3"/>
          </reference>
        </references>
      </pivotArea>
    </format>
    <format dxfId="544">
      <pivotArea dataOnly="0" labelOnly="1" outline="0" fieldPosition="0">
        <references count="3">
          <reference field="1" count="1">
            <x v="44"/>
          </reference>
          <reference field="2" count="1" selected="0">
            <x v="0"/>
          </reference>
          <reference field="44" count="1" selected="0">
            <x v="31"/>
          </reference>
        </references>
      </pivotArea>
    </format>
    <format dxfId="543">
      <pivotArea dataOnly="0" labelOnly="1" outline="0" fieldPosition="0">
        <references count="3">
          <reference field="1" count="1">
            <x v="137"/>
          </reference>
          <reference field="2" count="1" selected="0">
            <x v="69"/>
          </reference>
          <reference field="44" count="1" selected="0">
            <x v="149"/>
          </reference>
        </references>
      </pivotArea>
    </format>
    <format dxfId="542">
      <pivotArea dataOnly="0" labelOnly="1" outline="0" fieldPosition="0">
        <references count="3">
          <reference field="1" count="1">
            <x v="65"/>
          </reference>
          <reference field="2" count="1" selected="0">
            <x v="0"/>
          </reference>
          <reference field="44" count="1" selected="0">
            <x v="124"/>
          </reference>
        </references>
      </pivotArea>
    </format>
    <format dxfId="541">
      <pivotArea dataOnly="0" labelOnly="1" outline="0" fieldPosition="0">
        <references count="3">
          <reference field="1" count="1">
            <x v="47"/>
          </reference>
          <reference field="2" count="1" selected="0">
            <x v="0"/>
          </reference>
          <reference field="44" count="1" selected="0">
            <x v="176"/>
          </reference>
        </references>
      </pivotArea>
    </format>
    <format dxfId="540">
      <pivotArea dataOnly="0" labelOnly="1" outline="0" fieldPosition="0">
        <references count="3">
          <reference field="1" count="1">
            <x v="130"/>
          </reference>
          <reference field="2" count="1" selected="0">
            <x v="0"/>
          </reference>
          <reference field="44" count="1" selected="0">
            <x v="139"/>
          </reference>
        </references>
      </pivotArea>
    </format>
    <format dxfId="539">
      <pivotArea dataOnly="0" labelOnly="1" outline="0" fieldPosition="0">
        <references count="3">
          <reference field="1" count="1">
            <x v="50"/>
          </reference>
          <reference field="2" count="1" selected="0">
            <x v="0"/>
          </reference>
          <reference field="44" count="1" selected="0">
            <x v="123"/>
          </reference>
        </references>
      </pivotArea>
    </format>
    <format dxfId="538">
      <pivotArea dataOnly="0" labelOnly="1" outline="0" fieldPosition="0">
        <references count="3">
          <reference field="1" count="1">
            <x v="148"/>
          </reference>
          <reference field="2" count="1" selected="0">
            <x v="0"/>
          </reference>
          <reference field="44" count="1" selected="0">
            <x v="35"/>
          </reference>
        </references>
      </pivotArea>
    </format>
    <format dxfId="537">
      <pivotArea dataOnly="0" labelOnly="1" outline="0" fieldPosition="0">
        <references count="3">
          <reference field="1" count="1">
            <x v="136"/>
          </reference>
          <reference field="2" count="1" selected="0">
            <x v="0"/>
          </reference>
          <reference field="44" count="1" selected="0">
            <x v="154"/>
          </reference>
        </references>
      </pivotArea>
    </format>
    <format dxfId="536">
      <pivotArea dataOnly="0" labelOnly="1" outline="0" fieldPosition="0">
        <references count="3">
          <reference field="1" count="1">
            <x v="1"/>
          </reference>
          <reference field="2" count="1" selected="0">
            <x v="13"/>
          </reference>
          <reference field="44" count="1" selected="0">
            <x v="48"/>
          </reference>
        </references>
      </pivotArea>
    </format>
    <format dxfId="535">
      <pivotArea dataOnly="0" labelOnly="1" outline="0" fieldPosition="0">
        <references count="3">
          <reference field="1" count="1">
            <x v="77"/>
          </reference>
          <reference field="2" count="1" selected="0">
            <x v="46"/>
          </reference>
          <reference field="44" count="1" selected="0">
            <x v="56"/>
          </reference>
        </references>
      </pivotArea>
    </format>
    <format dxfId="534">
      <pivotArea dataOnly="0" labelOnly="1" outline="0" fieldPosition="0">
        <references count="3">
          <reference field="1" count="1">
            <x v="107"/>
          </reference>
          <reference field="2" count="1" selected="0">
            <x v="0"/>
          </reference>
          <reference field="44" count="1" selected="0">
            <x v="174"/>
          </reference>
        </references>
      </pivotArea>
    </format>
    <format dxfId="533">
      <pivotArea dataOnly="0" labelOnly="1" outline="0" fieldPosition="0">
        <references count="3">
          <reference field="1" count="1">
            <x v="167"/>
          </reference>
          <reference field="2" count="1" selected="0">
            <x v="0"/>
          </reference>
          <reference field="44" count="1" selected="0">
            <x v="144"/>
          </reference>
        </references>
      </pivotArea>
    </format>
    <format dxfId="532">
      <pivotArea dataOnly="0" labelOnly="1" outline="0" fieldPosition="0">
        <references count="3">
          <reference field="1" count="1">
            <x v="55"/>
          </reference>
          <reference field="2" count="1" selected="0">
            <x v="30"/>
          </reference>
          <reference field="44" count="1" selected="0">
            <x v="76"/>
          </reference>
        </references>
      </pivotArea>
    </format>
    <format dxfId="531">
      <pivotArea dataOnly="0" labelOnly="1" outline="0" fieldPosition="0">
        <references count="3">
          <reference field="1" count="1">
            <x v="49"/>
          </reference>
          <reference field="2" count="1" selected="0">
            <x v="27"/>
          </reference>
          <reference field="44" count="1" selected="0">
            <x v="39"/>
          </reference>
        </references>
      </pivotArea>
    </format>
    <format dxfId="530">
      <pivotArea dataOnly="0" labelOnly="1" outline="0" fieldPosition="0">
        <references count="3">
          <reference field="1" count="1">
            <x v="7"/>
          </reference>
          <reference field="2" count="1" selected="0">
            <x v="0"/>
          </reference>
          <reference field="44" count="1" selected="0">
            <x v="132"/>
          </reference>
        </references>
      </pivotArea>
    </format>
    <format dxfId="529">
      <pivotArea dataOnly="0" labelOnly="1" outline="0" fieldPosition="0">
        <references count="3">
          <reference field="1" count="1">
            <x v="25"/>
          </reference>
          <reference field="2" count="1" selected="0">
            <x v="0"/>
          </reference>
          <reference field="44" count="1" selected="0">
            <x v="116"/>
          </reference>
        </references>
      </pivotArea>
    </format>
    <format dxfId="528">
      <pivotArea dataOnly="0" labelOnly="1" outline="0" fieldPosition="0">
        <references count="3">
          <reference field="1" count="1">
            <x v="100"/>
          </reference>
          <reference field="2" count="1" selected="0">
            <x v="0"/>
          </reference>
          <reference field="44" count="1" selected="0">
            <x v="162"/>
          </reference>
        </references>
      </pivotArea>
    </format>
    <format dxfId="527">
      <pivotArea dataOnly="0" labelOnly="1" outline="0" fieldPosition="0">
        <references count="3">
          <reference field="1" count="1">
            <x v="110"/>
          </reference>
          <reference field="2" count="1" selected="0">
            <x v="0"/>
          </reference>
          <reference field="44" count="1" selected="0">
            <x v="43"/>
          </reference>
        </references>
      </pivotArea>
    </format>
    <format dxfId="526">
      <pivotArea dataOnly="0" labelOnly="1" outline="0" fieldPosition="0">
        <references count="3">
          <reference field="1" count="1">
            <x v="80"/>
          </reference>
          <reference field="2" count="1" selected="0">
            <x v="0"/>
          </reference>
          <reference field="44" count="1" selected="0">
            <x v="5"/>
          </reference>
        </references>
      </pivotArea>
    </format>
    <format dxfId="525">
      <pivotArea dataOnly="0" labelOnly="1" outline="0" fieldPosition="0">
        <references count="3">
          <reference field="1" count="1">
            <x v="145"/>
          </reference>
          <reference field="2" count="1" selected="0">
            <x v="72"/>
          </reference>
          <reference field="44" count="1" selected="0">
            <x v="73"/>
          </reference>
        </references>
      </pivotArea>
    </format>
    <format dxfId="524">
      <pivotArea dataOnly="0" labelOnly="1" outline="0" fieldPosition="0">
        <references count="3">
          <reference field="1" count="1">
            <x v="102"/>
          </reference>
          <reference field="2" count="1" selected="0">
            <x v="0"/>
          </reference>
          <reference field="44" count="1" selected="0">
            <x v="137"/>
          </reference>
        </references>
      </pivotArea>
    </format>
    <format dxfId="523">
      <pivotArea dataOnly="0" labelOnly="1" outline="0" fieldPosition="0">
        <references count="3">
          <reference field="1" count="1">
            <x v="131"/>
          </reference>
          <reference field="2" count="1" selected="0">
            <x v="0"/>
          </reference>
          <reference field="44" count="1" selected="0">
            <x v="112"/>
          </reference>
        </references>
      </pivotArea>
    </format>
    <format dxfId="522">
      <pivotArea dataOnly="0" labelOnly="1" outline="0" fieldPosition="0">
        <references count="3">
          <reference field="1" count="1">
            <x v="149"/>
          </reference>
          <reference field="2" count="1" selected="0">
            <x v="75"/>
          </reference>
          <reference field="44" count="1" selected="0">
            <x v="81"/>
          </reference>
        </references>
      </pivotArea>
    </format>
    <format dxfId="521">
      <pivotArea dataOnly="0" labelOnly="1" outline="0" fieldPosition="0">
        <references count="3">
          <reference field="1" count="1">
            <x v="52"/>
          </reference>
          <reference field="2" count="1" selected="0">
            <x v="0"/>
          </reference>
          <reference field="44" count="1" selected="0">
            <x v="182"/>
          </reference>
        </references>
      </pivotArea>
    </format>
    <format dxfId="520">
      <pivotArea dataOnly="0" labelOnly="1" outline="0" fieldPosition="0">
        <references count="3">
          <reference field="1" count="1">
            <x v="84"/>
          </reference>
          <reference field="2" count="1" selected="0">
            <x v="0"/>
          </reference>
          <reference field="44" count="1" selected="0">
            <x v="36"/>
          </reference>
        </references>
      </pivotArea>
    </format>
    <format dxfId="519">
      <pivotArea dataOnly="0" labelOnly="1" outline="0" fieldPosition="0">
        <references count="3">
          <reference field="1" count="1">
            <x v="48"/>
          </reference>
          <reference field="2" count="1" selected="0">
            <x v="0"/>
          </reference>
          <reference field="44" count="1" selected="0">
            <x v="184"/>
          </reference>
        </references>
      </pivotArea>
    </format>
    <format dxfId="518">
      <pivotArea dataOnly="0" labelOnly="1" outline="0" fieldPosition="0">
        <references count="3">
          <reference field="1" count="1">
            <x v="165"/>
          </reference>
          <reference field="2" count="1" selected="0">
            <x v="81"/>
          </reference>
          <reference field="44" count="1" selected="0">
            <x v="185"/>
          </reference>
        </references>
      </pivotArea>
    </format>
    <format dxfId="517">
      <pivotArea dataOnly="0" labelOnly="1" outline="0" fieldPosition="0">
        <references count="3">
          <reference field="1" count="1">
            <x v="6"/>
          </reference>
          <reference field="2" count="1" selected="0">
            <x v="12"/>
          </reference>
          <reference field="44" count="1" selected="0">
            <x v="99"/>
          </reference>
        </references>
      </pivotArea>
    </format>
    <format dxfId="516">
      <pivotArea dataOnly="0" labelOnly="1" outline="0" fieldPosition="0">
        <references count="3">
          <reference field="1" count="1">
            <x v="118"/>
          </reference>
          <reference field="2" count="1" selected="0">
            <x v="0"/>
          </reference>
          <reference field="44" count="1" selected="0">
            <x v="103"/>
          </reference>
        </references>
      </pivotArea>
    </format>
    <format dxfId="515">
      <pivotArea dataOnly="0" labelOnly="1" outline="0" fieldPosition="0">
        <references count="3">
          <reference field="1" count="1">
            <x v="93"/>
          </reference>
          <reference field="2" count="1" selected="0">
            <x v="0"/>
          </reference>
          <reference field="44" count="1" selected="0">
            <x v="88"/>
          </reference>
        </references>
      </pivotArea>
    </format>
    <format dxfId="514">
      <pivotArea dataOnly="0" labelOnly="1" outline="0" fieldPosition="0">
        <references count="3">
          <reference field="1" count="1">
            <x v="114"/>
          </reference>
          <reference field="2" count="1" selected="0">
            <x v="62"/>
          </reference>
          <reference field="44" count="1" selected="0">
            <x v="86"/>
          </reference>
        </references>
      </pivotArea>
    </format>
    <format dxfId="513">
      <pivotArea dataOnly="0" labelOnly="1" outline="0" fieldPosition="0">
        <references count="3">
          <reference field="1" count="1">
            <x v="106"/>
          </reference>
          <reference field="2" count="1" selected="0">
            <x v="60"/>
          </reference>
          <reference field="44" count="1" selected="0">
            <x v="115"/>
          </reference>
        </references>
      </pivotArea>
    </format>
    <format dxfId="512">
      <pivotArea dataOnly="0" labelOnly="1" outline="0" fieldPosition="0">
        <references count="3">
          <reference field="1" count="1">
            <x v="133"/>
          </reference>
          <reference field="2" count="1" selected="0">
            <x v="0"/>
          </reference>
          <reference field="44" count="1" selected="0">
            <x v="42"/>
          </reference>
        </references>
      </pivotArea>
    </format>
    <format dxfId="511">
      <pivotArea dataOnly="0" labelOnly="1" outline="0" fieldPosition="0">
        <references count="3">
          <reference field="1" count="1">
            <x v="105"/>
          </reference>
          <reference field="2" count="1" selected="0">
            <x v="0"/>
          </reference>
          <reference field="44" count="1" selected="0">
            <x v="108"/>
          </reference>
        </references>
      </pivotArea>
    </format>
    <format dxfId="510">
      <pivotArea dataOnly="0" labelOnly="1" outline="0" fieldPosition="0">
        <references count="3">
          <reference field="1" count="1">
            <x v="62"/>
          </reference>
          <reference field="2" count="1" selected="0">
            <x v="35"/>
          </reference>
          <reference field="44" count="1" selected="0">
            <x v="119"/>
          </reference>
        </references>
      </pivotArea>
    </format>
    <format dxfId="509">
      <pivotArea dataOnly="0" labelOnly="1" outline="0" fieldPosition="0">
        <references count="3">
          <reference field="1" count="1">
            <x v="69"/>
          </reference>
          <reference field="2" count="1" selected="0">
            <x v="38"/>
          </reference>
          <reference field="44" count="1" selected="0">
            <x v="95"/>
          </reference>
        </references>
      </pivotArea>
    </format>
    <format dxfId="508">
      <pivotArea dataOnly="0" labelOnly="1" outline="0" fieldPosition="0">
        <references count="3">
          <reference field="1" count="1">
            <x v="73"/>
          </reference>
          <reference field="2" count="1" selected="0">
            <x v="42"/>
          </reference>
          <reference field="44" count="1" selected="0">
            <x v="129"/>
          </reference>
        </references>
      </pivotArea>
    </format>
    <format dxfId="507">
      <pivotArea dataOnly="0" labelOnly="1" outline="0" fieldPosition="0">
        <references count="3">
          <reference field="1" count="1">
            <x v="163"/>
          </reference>
          <reference field="2" count="1" selected="0">
            <x v="0"/>
          </reference>
          <reference field="44" count="1" selected="0">
            <x v="94"/>
          </reference>
        </references>
      </pivotArea>
    </format>
    <format dxfId="506">
      <pivotArea dataOnly="0" labelOnly="1" outline="0" fieldPosition="0">
        <references count="3">
          <reference field="1" count="1">
            <x v="0"/>
          </reference>
          <reference field="2" count="1" selected="0">
            <x v="0"/>
          </reference>
          <reference field="44" count="1" selected="0">
            <x v="40"/>
          </reference>
        </references>
      </pivotArea>
    </format>
    <format dxfId="505">
      <pivotArea dataOnly="0" labelOnly="1" outline="0" fieldPosition="0">
        <references count="3">
          <reference field="1" count="1">
            <x v="24"/>
          </reference>
          <reference field="2" count="1" selected="0">
            <x v="0"/>
          </reference>
          <reference field="44" count="1" selected="0">
            <x v="9"/>
          </reference>
        </references>
      </pivotArea>
    </format>
    <format dxfId="504">
      <pivotArea dataOnly="0" labelOnly="1" outline="0" fieldPosition="0">
        <references count="3">
          <reference field="1" count="1">
            <x v="21"/>
          </reference>
          <reference field="2" count="1" selected="0">
            <x v="0"/>
          </reference>
          <reference field="44" count="1" selected="0">
            <x v="136"/>
          </reference>
        </references>
      </pivotArea>
    </format>
    <format dxfId="503">
      <pivotArea dataOnly="0" labelOnly="1" outline="0" fieldPosition="0">
        <references count="3">
          <reference field="1" count="1">
            <x v="134"/>
          </reference>
          <reference field="2" count="1" selected="0">
            <x v="0"/>
          </reference>
          <reference field="44" count="1" selected="0">
            <x v="147"/>
          </reference>
        </references>
      </pivotArea>
    </format>
    <format dxfId="502">
      <pivotArea dataOnly="0" labelOnly="1" outline="0" fieldPosition="0">
        <references count="3">
          <reference field="1" count="1">
            <x v="142"/>
          </reference>
          <reference field="2" count="1" selected="0">
            <x v="0"/>
          </reference>
          <reference field="44" count="1" selected="0">
            <x v="167"/>
          </reference>
        </references>
      </pivotArea>
    </format>
    <format dxfId="501">
      <pivotArea dataOnly="0" labelOnly="1" outline="0" fieldPosition="0">
        <references count="3">
          <reference field="1" count="1">
            <x v="30"/>
          </reference>
          <reference field="2" count="1" selected="0">
            <x v="5"/>
          </reference>
          <reference field="44" count="1" selected="0">
            <x v="52"/>
          </reference>
        </references>
      </pivotArea>
    </format>
    <format dxfId="500">
      <pivotArea dataOnly="0" labelOnly="1" outline="0" fieldPosition="0">
        <references count="3">
          <reference field="1" count="1">
            <x v="33"/>
          </reference>
          <reference field="2" count="1" selected="0">
            <x v="17"/>
          </reference>
          <reference field="44" count="1" selected="0">
            <x v="61"/>
          </reference>
        </references>
      </pivotArea>
    </format>
    <format dxfId="499">
      <pivotArea dataOnly="0" labelOnly="1" outline="0" fieldPosition="0">
        <references count="3">
          <reference field="1" count="1">
            <x v="32"/>
          </reference>
          <reference field="2" count="1" selected="0">
            <x v="14"/>
          </reference>
          <reference field="44" count="1" selected="0">
            <x v="85"/>
          </reference>
        </references>
      </pivotArea>
    </format>
    <format dxfId="498">
      <pivotArea dataOnly="0" labelOnly="1" outline="0" fieldPosition="0">
        <references count="3">
          <reference field="1" count="1">
            <x v="60"/>
          </reference>
          <reference field="2" count="1" selected="0">
            <x v="34"/>
          </reference>
          <reference field="44" count="1" selected="0">
            <x v="120"/>
          </reference>
        </references>
      </pivotArea>
    </format>
    <format dxfId="497">
      <pivotArea dataOnly="0" labelOnly="1" outline="0" fieldPosition="0">
        <references count="3">
          <reference field="1" count="1">
            <x v="51"/>
          </reference>
          <reference field="2" count="1" selected="0">
            <x v="0"/>
          </reference>
          <reference field="44" count="1" selected="0">
            <x v="178"/>
          </reference>
        </references>
      </pivotArea>
    </format>
    <format dxfId="496">
      <pivotArea dataOnly="0" labelOnly="1" outline="0" fieldPosition="0">
        <references count="3">
          <reference field="1" count="1">
            <x v="3"/>
          </reference>
          <reference field="2" count="1" selected="0">
            <x v="0"/>
          </reference>
          <reference field="44" count="1" selected="0">
            <x v="128"/>
          </reference>
        </references>
      </pivotArea>
    </format>
    <format dxfId="495">
      <pivotArea dataOnly="0" labelOnly="1" outline="0" fieldPosition="0">
        <references count="3">
          <reference field="1" count="1">
            <x v="78"/>
          </reference>
          <reference field="2" count="1" selected="0">
            <x v="0"/>
          </reference>
          <reference field="44" count="1" selected="0">
            <x v="44"/>
          </reference>
        </references>
      </pivotArea>
    </format>
    <format dxfId="494">
      <pivotArea dataOnly="0" labelOnly="1" outline="0" fieldPosition="0">
        <references count="3">
          <reference field="1" count="1">
            <x v="88"/>
          </reference>
          <reference field="2" count="1" selected="0">
            <x v="50"/>
          </reference>
          <reference field="44" count="1" selected="0">
            <x v="90"/>
          </reference>
        </references>
      </pivotArea>
    </format>
    <format dxfId="493">
      <pivotArea dataOnly="0" labelOnly="1" outline="0" fieldPosition="0">
        <references count="3">
          <reference field="1" count="1">
            <x v="122"/>
          </reference>
          <reference field="2" count="1" selected="0">
            <x v="66"/>
          </reference>
          <reference field="44" count="1" selected="0">
            <x v="77"/>
          </reference>
        </references>
      </pivotArea>
    </format>
    <format dxfId="492">
      <pivotArea dataOnly="0" labelOnly="1" outline="0" fieldPosition="0">
        <references count="3">
          <reference field="1" count="1">
            <x v="38"/>
          </reference>
          <reference field="2" count="1" selected="0">
            <x v="15"/>
          </reference>
          <reference field="44" count="1" selected="0">
            <x v="75"/>
          </reference>
        </references>
      </pivotArea>
    </format>
    <format dxfId="491">
      <pivotArea dataOnly="0" labelOnly="1" outline="0" fieldPosition="0">
        <references count="3">
          <reference field="1" count="1">
            <x v="22"/>
          </reference>
          <reference field="2" count="1" selected="0">
            <x v="22"/>
          </reference>
          <reference field="44" count="1" selected="0">
            <x v="46"/>
          </reference>
        </references>
      </pivotArea>
    </format>
    <format dxfId="490">
      <pivotArea dataOnly="0" labelOnly="1" outline="0" fieldPosition="0">
        <references count="3">
          <reference field="1" count="1">
            <x v="81"/>
          </reference>
          <reference field="2" count="1" selected="0">
            <x v="47"/>
          </reference>
          <reference field="44" count="1" selected="0">
            <x v="82"/>
          </reference>
        </references>
      </pivotArea>
    </format>
    <format dxfId="489">
      <pivotArea dataOnly="0" labelOnly="1" outline="0" fieldPosition="0">
        <references count="3">
          <reference field="1" count="1">
            <x v="144"/>
          </reference>
          <reference field="2" count="1" selected="0">
            <x v="76"/>
          </reference>
          <reference field="44" count="1" selected="0">
            <x v="169"/>
          </reference>
        </references>
      </pivotArea>
    </format>
    <format dxfId="488">
      <pivotArea dataOnly="0" labelOnly="1" outline="0" fieldPosition="0">
        <references count="3">
          <reference field="1" count="1">
            <x v="92"/>
          </reference>
          <reference field="2" count="1" selected="0">
            <x v="53"/>
          </reference>
          <reference field="44" count="1" selected="0">
            <x v="117"/>
          </reference>
        </references>
      </pivotArea>
    </format>
    <format dxfId="487">
      <pivotArea dataOnly="0" labelOnly="1" outline="0" fieldPosition="0">
        <references count="3">
          <reference field="1" count="1">
            <x v="4"/>
          </reference>
          <reference field="2" count="1" selected="0">
            <x v="0"/>
          </reference>
          <reference field="44" count="1" selected="0">
            <x v="170"/>
          </reference>
        </references>
      </pivotArea>
    </format>
    <format dxfId="486">
      <pivotArea dataOnly="0" labelOnly="1" outline="0" fieldPosition="0">
        <references count="3">
          <reference field="1" count="1">
            <x v="95"/>
          </reference>
          <reference field="2" count="1" selected="0">
            <x v="55"/>
          </reference>
          <reference field="44" count="1" selected="0">
            <x v="104"/>
          </reference>
        </references>
      </pivotArea>
    </format>
    <format dxfId="485">
      <pivotArea dataOnly="0" labelOnly="1" outline="0" fieldPosition="0">
        <references count="3">
          <reference field="1" count="1">
            <x v="17"/>
          </reference>
          <reference field="2" count="1" selected="0">
            <x v="4"/>
          </reference>
          <reference field="44" count="1" selected="0">
            <x v="155"/>
          </reference>
        </references>
      </pivotArea>
    </format>
    <format dxfId="484">
      <pivotArea dataOnly="0" labelOnly="1" outline="0" fieldPosition="0">
        <references count="3">
          <reference field="1" count="1">
            <x v="82"/>
          </reference>
          <reference field="2" count="1" selected="0">
            <x v="48"/>
          </reference>
          <reference field="44" count="1" selected="0">
            <x v="134"/>
          </reference>
        </references>
      </pivotArea>
    </format>
    <format dxfId="483">
      <pivotArea dataOnly="0" labelOnly="1" outline="0" fieldPosition="0">
        <references count="3">
          <reference field="1" count="1">
            <x v="125"/>
          </reference>
          <reference field="2" count="1" selected="0">
            <x v="0"/>
          </reference>
          <reference field="44" count="1" selected="0">
            <x v="91"/>
          </reference>
        </references>
      </pivotArea>
    </format>
    <format dxfId="482">
      <pivotArea dataOnly="0" labelOnly="1" outline="0" fieldPosition="0">
        <references count="3">
          <reference field="1" count="1">
            <x v="41"/>
          </reference>
          <reference field="2" count="1" selected="0">
            <x v="0"/>
          </reference>
          <reference field="44" count="1" selected="0">
            <x v="160"/>
          </reference>
        </references>
      </pivotArea>
    </format>
    <format dxfId="481">
      <pivotArea dataOnly="0" labelOnly="1" outline="0" fieldPosition="0">
        <references count="3">
          <reference field="1" count="1">
            <x v="98"/>
          </reference>
          <reference field="2" count="1" selected="0">
            <x v="0"/>
          </reference>
          <reference field="44" count="1" selected="0">
            <x v="11"/>
          </reference>
        </references>
      </pivotArea>
    </format>
    <format dxfId="480">
      <pivotArea dataOnly="0" labelOnly="1" outline="0" fieldPosition="0">
        <references count="3">
          <reference field="1" count="1">
            <x v="146"/>
          </reference>
          <reference field="2" count="1" selected="0">
            <x v="73"/>
          </reference>
          <reference field="44" count="1" selected="0">
            <x v="0"/>
          </reference>
        </references>
      </pivotArea>
    </format>
    <format dxfId="479">
      <pivotArea dataOnly="0" labelOnly="1" outline="0" fieldPosition="0">
        <references count="3">
          <reference field="1" count="1">
            <x v="153"/>
          </reference>
          <reference field="2" count="1" selected="0">
            <x v="0"/>
          </reference>
          <reference field="44" count="1" selected="0">
            <x v="72"/>
          </reference>
        </references>
      </pivotArea>
    </format>
    <format dxfId="478">
      <pivotArea dataOnly="0" labelOnly="1" outline="0" fieldPosition="0">
        <references count="3">
          <reference field="1" count="1">
            <x v="61"/>
          </reference>
          <reference field="2" count="1" selected="0">
            <x v="0"/>
          </reference>
          <reference field="44" count="1" selected="0">
            <x v="66"/>
          </reference>
        </references>
      </pivotArea>
    </format>
    <format dxfId="477">
      <pivotArea dataOnly="0" labelOnly="1" outline="0" fieldPosition="0">
        <references count="3">
          <reference field="1" count="1">
            <x v="67"/>
          </reference>
          <reference field="2" count="1" selected="0">
            <x v="36"/>
          </reference>
          <reference field="44" count="1" selected="0">
            <x v="179"/>
          </reference>
        </references>
      </pivotArea>
    </format>
    <format dxfId="476">
      <pivotArea dataOnly="0" labelOnly="1" outline="0" fieldPosition="0">
        <references count="3">
          <reference field="1" count="1">
            <x v="53"/>
          </reference>
          <reference field="2" count="1" selected="0">
            <x v="28"/>
          </reference>
          <reference field="44" count="1" selected="0">
            <x v="6"/>
          </reference>
        </references>
      </pivotArea>
    </format>
    <format dxfId="475">
      <pivotArea dataOnly="0" labelOnly="1" outline="0" fieldPosition="0">
        <references count="3">
          <reference field="1" count="1">
            <x v="59"/>
          </reference>
          <reference field="2" count="1" selected="0">
            <x v="0"/>
          </reference>
          <reference field="44" count="1" selected="0">
            <x v="64"/>
          </reference>
        </references>
      </pivotArea>
    </format>
    <format dxfId="474">
      <pivotArea dataOnly="0" labelOnly="1" outline="0" fieldPosition="0">
        <references count="3">
          <reference field="1" count="1">
            <x v="76"/>
          </reference>
          <reference field="2" count="1" selected="0">
            <x v="45"/>
          </reference>
          <reference field="44" count="1" selected="0">
            <x v="50"/>
          </reference>
        </references>
      </pivotArea>
    </format>
    <format dxfId="473">
      <pivotArea dataOnly="0" labelOnly="1" outline="0" fieldPosition="0">
        <references count="3">
          <reference field="1" count="1">
            <x v="108"/>
          </reference>
          <reference field="2" count="1" selected="0">
            <x v="0"/>
          </reference>
          <reference field="44" count="1" selected="0">
            <x v="118"/>
          </reference>
        </references>
      </pivotArea>
    </format>
    <format dxfId="472">
      <pivotArea dataOnly="0" labelOnly="1" outline="0" fieldPosition="0">
        <references count="3">
          <reference field="1" count="1">
            <x v="103"/>
          </reference>
          <reference field="2" count="1" selected="0">
            <x v="58"/>
          </reference>
          <reference field="44" count="1" selected="0">
            <x v="74"/>
          </reference>
        </references>
      </pivotArea>
    </format>
    <format dxfId="471">
      <pivotArea dataOnly="0" labelOnly="1" outline="0" fieldPosition="0">
        <references count="3">
          <reference field="1" count="1">
            <x v="5"/>
          </reference>
          <reference field="2" count="1" selected="0">
            <x v="6"/>
          </reference>
          <reference field="44" count="1" selected="0">
            <x v="153"/>
          </reference>
        </references>
      </pivotArea>
    </format>
    <format dxfId="470">
      <pivotArea dataOnly="0" labelOnly="1" outline="0" fieldPosition="0">
        <references count="3">
          <reference field="1" count="1">
            <x v="87"/>
          </reference>
          <reference field="2" count="1" selected="0">
            <x v="0"/>
          </reference>
          <reference field="44" count="1" selected="0">
            <x v="100"/>
          </reference>
        </references>
      </pivotArea>
    </format>
    <format dxfId="469">
      <pivotArea dataOnly="0" labelOnly="1" outline="0" fieldPosition="0">
        <references count="3">
          <reference field="1" count="1">
            <x v="79"/>
          </reference>
          <reference field="2" count="1" selected="0">
            <x v="0"/>
          </reference>
          <reference field="44" count="1" selected="0">
            <x v="32"/>
          </reference>
        </references>
      </pivotArea>
    </format>
    <format dxfId="468">
      <pivotArea dataOnly="0" labelOnly="1" outline="0" fieldPosition="0">
        <references count="3">
          <reference field="1" count="1">
            <x v="27"/>
          </reference>
          <reference field="2" count="1" selected="0">
            <x v="0"/>
          </reference>
          <reference field="44" count="1" selected="0">
            <x v="55"/>
          </reference>
        </references>
      </pivotArea>
    </format>
    <format dxfId="467">
      <pivotArea dataOnly="0" labelOnly="1" outline="0" fieldPosition="0">
        <references count="3">
          <reference field="1" count="1">
            <x v="150"/>
          </reference>
          <reference field="2" count="1" selected="0">
            <x v="0"/>
          </reference>
          <reference field="44" count="1" selected="0">
            <x v="131"/>
          </reference>
        </references>
      </pivotArea>
    </format>
    <format dxfId="466">
      <pivotArea dataOnly="0" labelOnly="1" outline="0" fieldPosition="0">
        <references count="3">
          <reference field="1" count="1">
            <x v="23"/>
          </reference>
          <reference field="2" count="1" selected="0">
            <x v="0"/>
          </reference>
          <reference field="44" count="1" selected="0">
            <x v="47"/>
          </reference>
        </references>
      </pivotArea>
    </format>
    <format dxfId="465">
      <pivotArea dataOnly="0" labelOnly="1" outline="0" fieldPosition="0">
        <references count="3">
          <reference field="1" count="1">
            <x v="139"/>
          </reference>
          <reference field="2" count="1" selected="0">
            <x v="70"/>
          </reference>
          <reference field="44" count="1" selected="0">
            <x v="113"/>
          </reference>
        </references>
      </pivotArea>
    </format>
    <format dxfId="464">
      <pivotArea dataOnly="0" labelOnly="1" outline="0" fieldPosition="0">
        <references count="3">
          <reference field="1" count="1">
            <x v="158"/>
          </reference>
          <reference field="2" count="1" selected="0">
            <x v="0"/>
          </reference>
          <reference field="44" count="1" selected="0">
            <x v="62"/>
          </reference>
        </references>
      </pivotArea>
    </format>
    <format dxfId="463">
      <pivotArea dataOnly="0" labelOnly="1" outline="0" fieldPosition="0">
        <references count="3">
          <reference field="1" count="1">
            <x v="159"/>
          </reference>
          <reference field="2" count="1" selected="0">
            <x v="0"/>
          </reference>
          <reference field="44" count="1" selected="0">
            <x v="33"/>
          </reference>
        </references>
      </pivotArea>
    </format>
    <format dxfId="462">
      <pivotArea dataOnly="0" labelOnly="1" outline="0" fieldPosition="0">
        <references count="3">
          <reference field="1" count="1">
            <x v="2"/>
          </reference>
          <reference field="2" count="1" selected="0">
            <x v="0"/>
          </reference>
          <reference field="44" count="1" selected="0">
            <x v="173"/>
          </reference>
        </references>
      </pivotArea>
    </format>
    <format dxfId="461">
      <pivotArea dataOnly="0" labelOnly="1" outline="0" fieldPosition="0">
        <references count="3">
          <reference field="1" count="1">
            <x v="140"/>
          </reference>
          <reference field="2" count="1" selected="0">
            <x v="0"/>
          </reference>
          <reference field="44" count="1" selected="0">
            <x v="79"/>
          </reference>
        </references>
      </pivotArea>
    </format>
    <format dxfId="460">
      <pivotArea dataOnly="0" labelOnly="1" outline="0" fieldPosition="0">
        <references count="3">
          <reference field="1" count="1">
            <x v="157"/>
          </reference>
          <reference field="2" count="1" selected="0">
            <x v="0"/>
          </reference>
          <reference field="44" count="1" selected="0">
            <x v="177"/>
          </reference>
        </references>
      </pivotArea>
    </format>
    <format dxfId="459">
      <pivotArea dataOnly="0" labelOnly="1" outline="0" fieldPosition="0">
        <references count="3">
          <reference field="1" count="1">
            <x v="66"/>
          </reference>
          <reference field="2" count="1" selected="0">
            <x v="0"/>
          </reference>
          <reference field="44" count="1" selected="0">
            <x v="4"/>
          </reference>
        </references>
      </pivotArea>
    </format>
    <format dxfId="458">
      <pivotArea dataOnly="0" labelOnly="1" outline="0" fieldPosition="0">
        <references count="3">
          <reference field="1" count="1">
            <x v="128"/>
          </reference>
          <reference field="2" count="1" selected="0">
            <x v="68"/>
          </reference>
          <reference field="44" count="1" selected="0">
            <x v="101"/>
          </reference>
        </references>
      </pivotArea>
    </format>
    <format dxfId="457">
      <pivotArea dataOnly="0" labelOnly="1" outline="0" fieldPosition="0">
        <references count="3">
          <reference field="1" count="1">
            <x v="126"/>
          </reference>
          <reference field="2" count="1" selected="0">
            <x v="0"/>
          </reference>
          <reference field="44" count="1" selected="0">
            <x v="165"/>
          </reference>
        </references>
      </pivotArea>
    </format>
    <format dxfId="456">
      <pivotArea dataOnly="0" labelOnly="1" outline="0" fieldPosition="0">
        <references count="3">
          <reference field="1" count="1">
            <x v="19"/>
          </reference>
          <reference field="2" count="1" selected="0">
            <x v="19"/>
          </reference>
          <reference field="44" count="1" selected="0">
            <x v="141"/>
          </reference>
        </references>
      </pivotArea>
    </format>
    <format dxfId="455">
      <pivotArea dataOnly="0" labelOnly="1" outline="0" fieldPosition="0">
        <references count="3">
          <reference field="1" count="1">
            <x v="45"/>
          </reference>
          <reference field="2" count="1" selected="0">
            <x v="0"/>
          </reference>
          <reference field="44" count="1" selected="0">
            <x v="107"/>
          </reference>
        </references>
      </pivotArea>
    </format>
    <format dxfId="454">
      <pivotArea dataOnly="0" labelOnly="1" outline="0" fieldPosition="0">
        <references count="3">
          <reference field="1" count="1">
            <x v="151"/>
          </reference>
          <reference field="2" count="1" selected="0">
            <x v="0"/>
          </reference>
          <reference field="44" count="1" selected="0">
            <x v="180"/>
          </reference>
        </references>
      </pivotArea>
    </format>
    <format dxfId="453">
      <pivotArea dataOnly="0" labelOnly="1" outline="0" fieldPosition="0">
        <references count="3">
          <reference field="1" count="1">
            <x v="127"/>
          </reference>
          <reference field="2" count="1" selected="0">
            <x v="67"/>
          </reference>
          <reference field="44" count="1" selected="0">
            <x v="110"/>
          </reference>
        </references>
      </pivotArea>
    </format>
    <format dxfId="452">
      <pivotArea dataOnly="0" labelOnly="1" outline="0" fieldPosition="0">
        <references count="3">
          <reference field="1" count="1">
            <x v="135"/>
          </reference>
          <reference field="2" count="1" selected="0">
            <x v="0"/>
          </reference>
          <reference field="44" count="1" selected="0">
            <x v="27"/>
          </reference>
        </references>
      </pivotArea>
    </format>
    <format dxfId="451">
      <pivotArea dataOnly="0" labelOnly="1" outline="0" fieldPosition="0">
        <references count="3">
          <reference field="1" count="1">
            <x v="40"/>
          </reference>
          <reference field="2" count="1" selected="0">
            <x v="0"/>
          </reference>
          <reference field="44" count="1" selected="0">
            <x v="146"/>
          </reference>
        </references>
      </pivotArea>
    </format>
    <format dxfId="450">
      <pivotArea dataOnly="0" labelOnly="1" outline="0" fieldPosition="0">
        <references count="3">
          <reference field="1" count="1">
            <x v="12"/>
          </reference>
          <reference field="2" count="1" selected="0">
            <x v="1"/>
          </reference>
          <reference field="44" count="1" selected="0">
            <x v="166"/>
          </reference>
        </references>
      </pivotArea>
    </format>
    <format dxfId="449">
      <pivotArea dataOnly="0" labelOnly="1" outline="0" fieldPosition="0">
        <references count="3">
          <reference field="1" count="1">
            <x v="39"/>
          </reference>
          <reference field="2" count="1" selected="0">
            <x v="25"/>
          </reference>
          <reference field="44" count="1" selected="0">
            <x v="51"/>
          </reference>
        </references>
      </pivotArea>
    </format>
    <format dxfId="448">
      <pivotArea dataOnly="0" labelOnly="1" outline="0" fieldPosition="0">
        <references count="3">
          <reference field="1" count="1">
            <x v="16"/>
          </reference>
          <reference field="2" count="1" selected="0">
            <x v="11"/>
          </reference>
          <reference field="44" count="1" selected="0">
            <x v="67"/>
          </reference>
        </references>
      </pivotArea>
    </format>
    <format dxfId="447">
      <pivotArea dataOnly="0" labelOnly="1" outline="0" fieldPosition="0">
        <references count="3">
          <reference field="1" count="1">
            <x v="56"/>
          </reference>
          <reference field="2" count="1" selected="0">
            <x v="31"/>
          </reference>
          <reference field="44" count="1" selected="0">
            <x v="30"/>
          </reference>
        </references>
      </pivotArea>
    </format>
    <format dxfId="446">
      <pivotArea dataOnly="0" labelOnly="1" outline="0" fieldPosition="0">
        <references count="3">
          <reference field="1" count="1">
            <x v="152"/>
          </reference>
          <reference field="2" count="1" selected="0">
            <x v="0"/>
          </reference>
          <reference field="44" count="1" selected="0">
            <x v="93"/>
          </reference>
        </references>
      </pivotArea>
    </format>
    <format dxfId="445">
      <pivotArea dataOnly="0" labelOnly="1" outline="0" fieldPosition="0">
        <references count="3">
          <reference field="1" count="1">
            <x v="46"/>
          </reference>
          <reference field="2" count="1" selected="0">
            <x v="0"/>
          </reference>
          <reference field="44" count="1" selected="0">
            <x v="68"/>
          </reference>
        </references>
      </pivotArea>
    </format>
    <format dxfId="444">
      <pivotArea dataOnly="0" labelOnly="1" outline="0" fieldPosition="0">
        <references count="3">
          <reference field="1" count="1">
            <x v="101"/>
          </reference>
          <reference field="2" count="1" selected="0">
            <x v="0"/>
          </reference>
          <reference field="44" count="1" selected="0">
            <x v="57"/>
          </reference>
        </references>
      </pivotArea>
    </format>
    <format dxfId="443">
      <pivotArea dataOnly="0" labelOnly="1" outline="0" fieldPosition="0">
        <references count="3">
          <reference field="1" count="1">
            <x v="115"/>
          </reference>
          <reference field="2" count="1" selected="0">
            <x v="63"/>
          </reference>
          <reference field="44" count="1" selected="0">
            <x v="78"/>
          </reference>
        </references>
      </pivotArea>
    </format>
    <format dxfId="442">
      <pivotArea dataOnly="0" labelOnly="1" outline="0" fieldPosition="0">
        <references count="3">
          <reference field="1" count="1">
            <x v="160"/>
          </reference>
          <reference field="2" count="1" selected="0">
            <x v="79"/>
          </reference>
          <reference field="44" count="1" selected="0">
            <x v="80"/>
          </reference>
        </references>
      </pivotArea>
    </format>
    <format dxfId="441">
      <pivotArea dataOnly="0" labelOnly="1" outline="0" fieldPosition="0">
        <references count="3">
          <reference field="1" count="1">
            <x v="8"/>
          </reference>
          <reference field="2" count="1" selected="0">
            <x v="16"/>
          </reference>
          <reference field="44" count="1" selected="0">
            <x v="10"/>
          </reference>
        </references>
      </pivotArea>
    </format>
    <format dxfId="440">
      <pivotArea dataOnly="0" labelOnly="1" outline="0" fieldPosition="0">
        <references count="3">
          <reference field="1" count="1">
            <x v="43"/>
          </reference>
          <reference field="2" count="1" selected="0">
            <x v="10"/>
          </reference>
          <reference field="44" count="1" selected="0">
            <x v="87"/>
          </reference>
        </references>
      </pivotArea>
    </format>
    <format dxfId="439">
      <pivotArea dataOnly="0" labelOnly="1" outline="0" fieldPosition="0">
        <references count="3">
          <reference field="1" count="1">
            <x v="97"/>
          </reference>
          <reference field="2" count="1" selected="0">
            <x v="0"/>
          </reference>
          <reference field="44" count="1" selected="0">
            <x v="8"/>
          </reference>
        </references>
      </pivotArea>
    </format>
    <format dxfId="438">
      <pivotArea dataOnly="0" labelOnly="1" outline="0" fieldPosition="0">
        <references count="3">
          <reference field="1" count="1">
            <x v="85"/>
          </reference>
          <reference field="2" count="1" selected="0">
            <x v="0"/>
          </reference>
          <reference field="44" count="1" selected="0">
            <x v="150"/>
          </reference>
        </references>
      </pivotArea>
    </format>
    <format dxfId="437">
      <pivotArea dataOnly="0" labelOnly="1" outline="0" fieldPosition="0">
        <references count="3">
          <reference field="1" count="1">
            <x v="164"/>
          </reference>
          <reference field="2" count="1" selected="0">
            <x v="0"/>
          </reference>
          <reference field="44" count="1" selected="0">
            <x v="126"/>
          </reference>
        </references>
      </pivotArea>
    </format>
    <format dxfId="436">
      <pivotArea dataOnly="0" labelOnly="1" outline="0" fieldPosition="0">
        <references count="3">
          <reference field="1" count="1">
            <x v="70"/>
          </reference>
          <reference field="2" count="1" selected="0">
            <x v="39"/>
          </reference>
          <reference field="44" count="1" selected="0">
            <x v="171"/>
          </reference>
        </references>
      </pivotArea>
    </format>
    <format dxfId="435">
      <pivotArea dataOnly="0" labelOnly="1" outline="0" fieldPosition="0">
        <references count="3">
          <reference field="1" count="1">
            <x v="112"/>
          </reference>
          <reference field="2" count="1" selected="0">
            <x v="0"/>
          </reference>
          <reference field="44" count="1" selected="0">
            <x v="38"/>
          </reference>
        </references>
      </pivotArea>
    </format>
    <format dxfId="434">
      <pivotArea dataOnly="0" labelOnly="1" outline="0" fieldPosition="0">
        <references count="3">
          <reference field="1" count="1">
            <x v="109"/>
          </reference>
          <reference field="2" count="1" selected="0">
            <x v="61"/>
          </reference>
          <reference field="44" count="1" selected="0">
            <x v="172"/>
          </reference>
        </references>
      </pivotArea>
    </format>
    <format dxfId="433">
      <pivotArea dataOnly="0" labelOnly="1" outline="0" fieldPosition="0">
        <references count="3">
          <reference field="1" count="1">
            <x v="116"/>
          </reference>
          <reference field="2" count="1" selected="0">
            <x v="0"/>
          </reference>
          <reference field="44" count="1" selected="0">
            <x v="2"/>
          </reference>
        </references>
      </pivotArea>
    </format>
    <format dxfId="432">
      <pivotArea dataOnly="0" labelOnly="1" outline="0" fieldPosition="0">
        <references count="3">
          <reference field="1" count="1">
            <x v="42"/>
          </reference>
          <reference field="2" count="1" selected="0">
            <x v="2"/>
          </reference>
          <reference field="44" count="1" selected="0">
            <x v="37"/>
          </reference>
        </references>
      </pivotArea>
    </format>
    <format dxfId="431">
      <pivotArea dataOnly="0" labelOnly="1" outline="0" fieldPosition="0">
        <references count="3">
          <reference field="1" count="1">
            <x v="10"/>
          </reference>
          <reference field="2" count="1" selected="0">
            <x v="0"/>
          </reference>
          <reference field="44" count="1" selected="0">
            <x v="71"/>
          </reference>
        </references>
      </pivotArea>
    </format>
    <format dxfId="430">
      <pivotArea dataOnly="0" labelOnly="1" outline="0" fieldPosition="0">
        <references count="3">
          <reference field="1" count="1">
            <x v="13"/>
          </reference>
          <reference field="2" count="1" selected="0">
            <x v="23"/>
          </reference>
          <reference field="44" count="1" selected="0">
            <x v="127"/>
          </reference>
        </references>
      </pivotArea>
    </format>
    <format dxfId="429">
      <pivotArea dataOnly="0" labelOnly="1" outline="0" fieldPosition="0">
        <references count="3">
          <reference field="1" count="1">
            <x v="68"/>
          </reference>
          <reference field="2" count="1" selected="0">
            <x v="37"/>
          </reference>
          <reference field="44" count="1" selected="0">
            <x v="161"/>
          </reference>
        </references>
      </pivotArea>
    </format>
    <format dxfId="428">
      <pivotArea dataOnly="0" labelOnly="1" outline="0" fieldPosition="0">
        <references count="3">
          <reference field="1" count="1">
            <x v="20"/>
          </reference>
          <reference field="2" count="1" selected="0">
            <x v="20"/>
          </reference>
          <reference field="44" count="1" selected="0">
            <x v="58"/>
          </reference>
        </references>
      </pivotArea>
    </format>
    <format dxfId="427">
      <pivotArea dataOnly="0" labelOnly="1" outline="0" fieldPosition="0">
        <references count="3">
          <reference field="1" count="1">
            <x v="91"/>
          </reference>
          <reference field="2" count="1" selected="0">
            <x v="0"/>
          </reference>
          <reference field="44" count="1" selected="0">
            <x v="133"/>
          </reference>
        </references>
      </pivotArea>
    </format>
    <format dxfId="426">
      <pivotArea dataOnly="0" labelOnly="1" outline="0" fieldPosition="0">
        <references count="3">
          <reference field="1" count="1">
            <x v="161"/>
          </reference>
          <reference field="2" count="1" selected="0">
            <x v="80"/>
          </reference>
          <reference field="44" count="1" selected="0">
            <x v="183"/>
          </reference>
        </references>
      </pivotArea>
    </format>
    <format dxfId="425">
      <pivotArea dataOnly="0" labelOnly="1" outline="0" fieldPosition="0">
        <references count="3">
          <reference field="1" count="1">
            <x v="35"/>
          </reference>
          <reference field="2" count="1" selected="0">
            <x v="21"/>
          </reference>
          <reference field="44" count="1" selected="0">
            <x v="59"/>
          </reference>
        </references>
      </pivotArea>
    </format>
    <format dxfId="424">
      <pivotArea dataOnly="0" labelOnly="1" outline="0" fieldPosition="0">
        <references count="3">
          <reference field="1" count="1">
            <x v="36"/>
          </reference>
          <reference field="2" count="1" selected="0">
            <x v="18"/>
          </reference>
          <reference field="44" count="1" selected="0">
            <x v="54"/>
          </reference>
        </references>
      </pivotArea>
    </format>
    <format dxfId="423">
      <pivotArea dataOnly="0" labelOnly="1" outline="0" fieldPosition="0">
        <references count="3">
          <reference field="1" count="1">
            <x v="96"/>
          </reference>
          <reference field="2" count="1" selected="0">
            <x v="56"/>
          </reference>
          <reference field="44" count="1" selected="0">
            <x v="28"/>
          </reference>
        </references>
      </pivotArea>
    </format>
    <format dxfId="422">
      <pivotArea dataOnly="0" labelOnly="1" outline="0" fieldPosition="0">
        <references count="3">
          <reference field="1" count="1">
            <x v="155"/>
          </reference>
          <reference field="2" count="1" selected="0">
            <x v="77"/>
          </reference>
          <reference field="44" count="1" selected="0">
            <x v="140"/>
          </reference>
        </references>
      </pivotArea>
    </format>
    <format dxfId="421">
      <pivotArea dataOnly="0" labelOnly="1" outline="0" fieldPosition="0">
        <references count="3">
          <reference field="1" count="1">
            <x v="18"/>
          </reference>
          <reference field="2" count="1" selected="0">
            <x v="0"/>
          </reference>
          <reference field="44" count="1" selected="0">
            <x v="138"/>
          </reference>
        </references>
      </pivotArea>
    </format>
    <format dxfId="420">
      <pivotArea dataOnly="0" labelOnly="1" outline="0" fieldPosition="0">
        <references count="3">
          <reference field="1" count="1">
            <x v="72"/>
          </reference>
          <reference field="2" count="1" selected="0">
            <x v="41"/>
          </reference>
          <reference field="44" count="1" selected="0">
            <x v="63"/>
          </reference>
        </references>
      </pivotArea>
    </format>
    <format dxfId="419">
      <pivotArea dataOnly="0" labelOnly="1" outline="0" fieldPosition="0">
        <references count="3">
          <reference field="1" count="1">
            <x v="138"/>
          </reference>
          <reference field="2" count="1" selected="0">
            <x v="0"/>
          </reference>
          <reference field="44" count="1" selected="0">
            <x v="1"/>
          </reference>
        </references>
      </pivotArea>
    </format>
    <format dxfId="418">
      <pivotArea dataOnly="0" labelOnly="1" outline="0" fieldPosition="0">
        <references count="3">
          <reference field="1" count="1">
            <x v="54"/>
          </reference>
          <reference field="2" count="1" selected="0">
            <x v="29"/>
          </reference>
          <reference field="44" count="1" selected="0">
            <x v="34"/>
          </reference>
        </references>
      </pivotArea>
    </format>
    <format dxfId="417">
      <pivotArea dataOnly="0" labelOnly="1" outline="0" fieldPosition="0">
        <references count="3">
          <reference field="1" count="1">
            <x v="99"/>
          </reference>
          <reference field="2" count="1" selected="0">
            <x v="57"/>
          </reference>
          <reference field="44" count="1" selected="0">
            <x v="53"/>
          </reference>
        </references>
      </pivotArea>
    </format>
    <format dxfId="416">
      <pivotArea dataOnly="0" labelOnly="1" outline="0" fieldPosition="0">
        <references count="3">
          <reference field="1" count="1">
            <x v="28"/>
          </reference>
          <reference field="2" count="1" selected="0">
            <x v="0"/>
          </reference>
          <reference field="44" count="1" selected="0">
            <x v="111"/>
          </reference>
        </references>
      </pivotArea>
    </format>
    <format dxfId="415">
      <pivotArea dataOnly="0" labelOnly="1" outline="0" fieldPosition="0">
        <references count="3">
          <reference field="1" count="1">
            <x v="117"/>
          </reference>
          <reference field="2" count="1" selected="0">
            <x v="64"/>
          </reference>
          <reference field="44" count="1" selected="0">
            <x v="97"/>
          </reference>
        </references>
      </pivotArea>
    </format>
    <format dxfId="414">
      <pivotArea dataOnly="0" labelOnly="1" outline="0" fieldPosition="0">
        <references count="3">
          <reference field="1" count="1">
            <x v="166"/>
          </reference>
          <reference field="2" count="1" selected="0">
            <x v="0"/>
          </reference>
          <reference field="44" count="1" selected="0">
            <x v="130"/>
          </reference>
        </references>
      </pivotArea>
    </format>
    <format dxfId="413">
      <pivotArea dataOnly="0" labelOnly="1" outline="0" fieldPosition="0">
        <references count="3">
          <reference field="1" count="1">
            <x v="120"/>
          </reference>
          <reference field="2" count="1" selected="0">
            <x v="0"/>
          </reference>
          <reference field="44" count="1" selected="0">
            <x v="157"/>
          </reference>
        </references>
      </pivotArea>
    </format>
    <format dxfId="412">
      <pivotArea dataOnly="0" labelOnly="1" outline="0" fieldPosition="0">
        <references count="3">
          <reference field="1" count="1">
            <x v="90"/>
          </reference>
          <reference field="2" count="1" selected="0">
            <x v="52"/>
          </reference>
          <reference field="44" count="1" selected="0">
            <x v="168"/>
          </reference>
        </references>
      </pivotArea>
    </format>
    <format dxfId="411">
      <pivotArea dataOnly="0" labelOnly="1" outline="0" fieldPosition="0">
        <references count="3">
          <reference field="1" count="1">
            <x v="124"/>
          </reference>
          <reference field="2" count="1" selected="0">
            <x v="0"/>
          </reference>
          <reference field="44" count="1" selected="0">
            <x v="156"/>
          </reference>
        </references>
      </pivotArea>
    </format>
    <format dxfId="410">
      <pivotArea dataOnly="0" labelOnly="1" outline="0" fieldPosition="0">
        <references count="3">
          <reference field="1" count="1">
            <x v="29"/>
          </reference>
          <reference field="2" count="1" selected="0">
            <x v="9"/>
          </reference>
          <reference field="44" count="1" selected="0">
            <x v="152"/>
          </reference>
        </references>
      </pivotArea>
    </format>
    <format dxfId="409">
      <pivotArea dataOnly="0" labelOnly="1" outline="0" fieldPosition="0">
        <references count="3">
          <reference field="1" count="1">
            <x v="58"/>
          </reference>
          <reference field="2" count="1" selected="0">
            <x v="33"/>
          </reference>
          <reference field="44" count="1" selected="0">
            <x v="106"/>
          </reference>
        </references>
      </pivotArea>
    </format>
    <format dxfId="408">
      <pivotArea dataOnly="0" labelOnly="1" outline="0" fieldPosition="0">
        <references count="3">
          <reference field="1" count="1">
            <x v="31"/>
          </reference>
          <reference field="2" count="1" selected="0">
            <x v="8"/>
          </reference>
          <reference field="44" count="1" selected="0">
            <x v="109"/>
          </reference>
        </references>
      </pivotArea>
    </format>
    <format dxfId="407">
      <pivotArea dataOnly="0" labelOnly="1" outline="0" fieldPosition="0">
        <references count="3">
          <reference field="1" count="1">
            <x v="89"/>
          </reference>
          <reference field="2" count="1" selected="0">
            <x v="51"/>
          </reference>
          <reference field="44" count="1" selected="0">
            <x v="89"/>
          </reference>
        </references>
      </pivotArea>
    </format>
    <format dxfId="406">
      <pivotArea field="44" type="button" dataOnly="0" labelOnly="1" outline="0" axis="axisRow" fieldPosition="0"/>
    </format>
    <format dxfId="405">
      <pivotArea field="2" type="button" dataOnly="0" labelOnly="1" outline="0" axis="axisRow" fieldPosition="1"/>
    </format>
    <format dxfId="404">
      <pivotArea field="1" type="button" dataOnly="0" labelOnly="1" outline="0" axis="axisRow" fieldPosition="2"/>
    </format>
    <format dxfId="403">
      <pivotArea field="3" type="button" dataOnly="0" labelOnly="1" outline="0" axis="axisRow" fieldPosition="3"/>
    </format>
    <format dxfId="402">
      <pivotArea dataOnly="0" labelOnly="1" outline="0" axis="axisValues" fieldPosition="0"/>
    </format>
    <format dxfId="401">
      <pivotArea outline="0" collapsedLevelsAreSubtotals="1" fieldPosition="0"/>
    </format>
    <format dxfId="400">
      <pivotArea dataOnly="0" labelOnly="1" outline="0" axis="axisValues" fieldPosition="0"/>
    </format>
    <format dxfId="399">
      <pivotArea outline="0" collapsedLevelsAreSubtotals="1" fieldPosition="0"/>
    </format>
    <format dxfId="398">
      <pivotArea dataOnly="0" labelOnly="1" outline="0" axis="axisValues" fieldPosition="0"/>
    </format>
    <format dxfId="397">
      <pivotArea dataOnly="0" labelOnly="1" outline="0" fieldPosition="0">
        <references count="3">
          <reference field="1" count="1">
            <x v="101"/>
          </reference>
          <reference field="2" count="1" selected="0">
            <x v="0"/>
          </reference>
          <reference field="44" count="1" selected="0">
            <x v="57"/>
          </reference>
        </references>
      </pivotArea>
    </format>
    <format dxfId="396">
      <pivotArea dataOnly="0" labelOnly="1" outline="0" fieldPosition="0">
        <references count="3">
          <reference field="1" count="1">
            <x v="128"/>
          </reference>
          <reference field="2" count="1" selected="0">
            <x v="68"/>
          </reference>
          <reference field="44" count="1" selected="0">
            <x v="101"/>
          </reference>
        </references>
      </pivotArea>
    </format>
    <format dxfId="395">
      <pivotArea dataOnly="0" labelOnly="1" outline="0" fieldPosition="0">
        <references count="3">
          <reference field="1" count="1">
            <x v="127"/>
          </reference>
          <reference field="2" count="1" selected="0">
            <x v="67"/>
          </reference>
          <reference field="44" count="1" selected="0">
            <x v="110"/>
          </reference>
        </references>
      </pivotArea>
    </format>
    <format dxfId="394">
      <pivotArea dataOnly="0" labelOnly="1" outline="0" fieldPosition="0">
        <references count="3">
          <reference field="1" count="1">
            <x v="32"/>
          </reference>
          <reference field="2" count="1" selected="0">
            <x v="14"/>
          </reference>
          <reference field="44" count="1" selected="0">
            <x v="85"/>
          </reference>
        </references>
      </pivotArea>
    </format>
    <format dxfId="393">
      <pivotArea dataOnly="0" labelOnly="1" outline="0" fieldPosition="0">
        <references count="3">
          <reference field="1" count="1">
            <x v="43"/>
          </reference>
          <reference field="2" count="1" selected="0">
            <x v="10"/>
          </reference>
          <reference field="44" count="1" selected="0">
            <x v="87"/>
          </reference>
        </references>
      </pivotArea>
    </format>
    <format dxfId="392">
      <pivotArea dataOnly="0" labelOnly="1" outline="0" fieldPosition="0">
        <references count="3">
          <reference field="1" count="1">
            <x v="34"/>
          </reference>
          <reference field="2" count="1" selected="0">
            <x v="0"/>
          </reference>
          <reference field="44" count="1" selected="0">
            <x v="114"/>
          </reference>
        </references>
      </pivotArea>
    </format>
    <format dxfId="391">
      <pivotArea dataOnly="0" labelOnly="1" outline="0" fieldPosition="0">
        <references count="3">
          <reference field="1" count="1">
            <x v="13"/>
          </reference>
          <reference field="2" count="1" selected="0">
            <x v="23"/>
          </reference>
          <reference field="44" count="1" selected="0">
            <x v="127"/>
          </reference>
        </references>
      </pivotArea>
    </format>
    <format dxfId="390">
      <pivotArea dataOnly="0" labelOnly="1" outline="0" fieldPosition="0">
        <references count="3">
          <reference field="1" count="1">
            <x v="158"/>
          </reference>
          <reference field="2" count="1" selected="0">
            <x v="0"/>
          </reference>
          <reference field="44" count="1" selected="0">
            <x v="62"/>
          </reference>
        </references>
      </pivotArea>
    </format>
    <format dxfId="389">
      <pivotArea dataOnly="0" labelOnly="1" outline="0" fieldPosition="0">
        <references count="3">
          <reference field="1" count="1">
            <x v="131"/>
          </reference>
          <reference field="2" count="1" selected="0">
            <x v="0"/>
          </reference>
          <reference field="44" count="1" selected="0">
            <x v="112"/>
          </reference>
        </references>
      </pivotArea>
    </format>
    <format dxfId="388">
      <pivotArea dataOnly="0" labelOnly="1" outline="0" fieldPosition="0">
        <references count="3">
          <reference field="1" count="1">
            <x v="27"/>
          </reference>
          <reference field="2" count="1" selected="0">
            <x v="0"/>
          </reference>
          <reference field="44" count="1" selected="0">
            <x v="55"/>
          </reference>
        </references>
      </pivotArea>
    </format>
    <format dxfId="387">
      <pivotArea dataOnly="0" labelOnly="1" outline="0" fieldPosition="0">
        <references count="3">
          <reference field="1" count="1">
            <x v="125"/>
          </reference>
          <reference field="2" count="1" selected="0">
            <x v="0"/>
          </reference>
          <reference field="44" count="1" selected="0">
            <x v="91"/>
          </reference>
        </references>
      </pivotArea>
    </format>
    <format dxfId="386">
      <pivotArea dataOnly="0" labelOnly="1" outline="0" fieldPosition="0">
        <references count="3">
          <reference field="1" count="1">
            <x v="79"/>
          </reference>
          <reference field="2" count="1" selected="0">
            <x v="0"/>
          </reference>
          <reference field="44" count="1" selected="0">
            <x v="32"/>
          </reference>
        </references>
      </pivotArea>
    </format>
    <format dxfId="385">
      <pivotArea dataOnly="0" labelOnly="1" outline="0" fieldPosition="0">
        <references count="3">
          <reference field="1" count="1">
            <x v="85"/>
          </reference>
          <reference field="2" count="1" selected="0">
            <x v="0"/>
          </reference>
          <reference field="44" count="1" selected="0">
            <x v="150"/>
          </reference>
        </references>
      </pivotArea>
    </format>
    <format dxfId="384">
      <pivotArea dataOnly="0" labelOnly="1" outline="0" fieldPosition="0">
        <references count="3">
          <reference field="1" count="1">
            <x v="33"/>
          </reference>
          <reference field="2" count="1" selected="0">
            <x v="17"/>
          </reference>
          <reference field="44" count="1" selected="0">
            <x v="61"/>
          </reference>
        </references>
      </pivotArea>
    </format>
    <format dxfId="383">
      <pivotArea dataOnly="0" labelOnly="1" outline="0" fieldPosition="0">
        <references count="3">
          <reference field="1" count="1">
            <x v="57"/>
          </reference>
          <reference field="2" count="1" selected="0">
            <x v="32"/>
          </reference>
          <reference field="44" count="1" selected="0">
            <x v="158"/>
          </reference>
        </references>
      </pivotArea>
    </format>
    <format dxfId="382">
      <pivotArea dataOnly="0" labelOnly="1" outline="0" fieldPosition="0">
        <references count="3">
          <reference field="1" count="1">
            <x v="100"/>
          </reference>
          <reference field="2" count="1" selected="0">
            <x v="0"/>
          </reference>
          <reference field="44" count="1" selected="0">
            <x v="162"/>
          </reference>
        </references>
      </pivotArea>
    </format>
    <format dxfId="381">
      <pivotArea dataOnly="0" labelOnly="1" outline="0" fieldPosition="0">
        <references count="3">
          <reference field="1" count="1">
            <x v="113"/>
          </reference>
          <reference field="2" count="1" selected="0">
            <x v="0"/>
          </reference>
          <reference field="44" count="1" selected="0">
            <x v="60"/>
          </reference>
        </references>
      </pivotArea>
    </format>
    <format dxfId="380">
      <pivotArea dataOnly="0" labelOnly="1" outline="0" fieldPosition="0">
        <references count="3">
          <reference field="1" count="1">
            <x v="23"/>
          </reference>
          <reference field="2" count="1" selected="0">
            <x v="0"/>
          </reference>
          <reference field="44" count="1" selected="0">
            <x v="47"/>
          </reference>
        </references>
      </pivotArea>
    </format>
    <format dxfId="379">
      <pivotArea dataOnly="0" labelOnly="1" outline="0" fieldPosition="0">
        <references count="3">
          <reference field="1" count="1">
            <x v="20"/>
          </reference>
          <reference field="2" count="1" selected="0">
            <x v="20"/>
          </reference>
          <reference field="44" count="1" selected="0">
            <x v="58"/>
          </reference>
        </references>
      </pivotArea>
    </format>
    <format dxfId="378">
      <pivotArea dataOnly="0" labelOnly="1" outline="0" fieldPosition="0">
        <references count="3">
          <reference field="1" count="1">
            <x v="114"/>
          </reference>
          <reference field="2" count="1" selected="0">
            <x v="62"/>
          </reference>
          <reference field="44" count="1" selected="0">
            <x v="86"/>
          </reference>
        </references>
      </pivotArea>
    </format>
    <format dxfId="377">
      <pivotArea dataOnly="0" labelOnly="1" outline="0" fieldPosition="0">
        <references count="3">
          <reference field="1" count="1">
            <x v="108"/>
          </reference>
          <reference field="2" count="1" selected="0">
            <x v="0"/>
          </reference>
          <reference field="44" count="1" selected="0">
            <x v="118"/>
          </reference>
        </references>
      </pivotArea>
    </format>
    <format dxfId="376">
      <pivotArea dataOnly="0" labelOnly="1" outline="0" fieldPosition="0">
        <references count="3">
          <reference field="1" count="1">
            <x v="21"/>
          </reference>
          <reference field="2" count="1" selected="0">
            <x v="0"/>
          </reference>
          <reference field="44" count="1" selected="0">
            <x v="136"/>
          </reference>
        </references>
      </pivotArea>
    </format>
    <format dxfId="375">
      <pivotArea dataOnly="0" labelOnly="1" outline="0" fieldPosition="0">
        <references count="3">
          <reference field="1" count="1">
            <x v="150"/>
          </reference>
          <reference field="2" count="1" selected="0">
            <x v="0"/>
          </reference>
          <reference field="44" count="1" selected="0">
            <x v="131"/>
          </reference>
        </references>
      </pivotArea>
    </format>
    <format dxfId="374">
      <pivotArea dataOnly="0" labelOnly="1" outline="0" fieldPosition="0">
        <references count="3">
          <reference field="1" count="1">
            <x v="106"/>
          </reference>
          <reference field="2" count="1" selected="0">
            <x v="60"/>
          </reference>
          <reference field="44" count="1" selected="0">
            <x v="115"/>
          </reference>
        </references>
      </pivotArea>
    </format>
    <format dxfId="373">
      <pivotArea dataOnly="0" labelOnly="1" outline="0" fieldPosition="0">
        <references count="3">
          <reference field="1" count="1">
            <x v="22"/>
          </reference>
          <reference field="2" count="1" selected="0">
            <x v="22"/>
          </reference>
          <reference field="44" count="1" selected="0">
            <x v="46"/>
          </reference>
        </references>
      </pivotArea>
    </format>
    <format dxfId="372">
      <pivotArea dataOnly="0" labelOnly="1" outline="0" fieldPosition="0">
        <references count="3">
          <reference field="1" count="1">
            <x v="74"/>
          </reference>
          <reference field="2" count="1" selected="0">
            <x v="43"/>
          </reference>
          <reference field="44" count="1" selected="0">
            <x v="122"/>
          </reference>
        </references>
      </pivotArea>
    </format>
    <format dxfId="371">
      <pivotArea dataOnly="0" labelOnly="1" outline="0" fieldPosition="0">
        <references count="3">
          <reference field="1" count="1">
            <x v="133"/>
          </reference>
          <reference field="2" count="1" selected="0">
            <x v="0"/>
          </reference>
          <reference field="44" count="1" selected="0">
            <x v="42"/>
          </reference>
        </references>
      </pivotArea>
    </format>
    <format dxfId="370">
      <pivotArea dataOnly="0" labelOnly="1" outline="0" fieldPosition="0">
        <references count="3">
          <reference field="1" count="1">
            <x v="75"/>
          </reference>
          <reference field="2" count="1" selected="0">
            <x v="44"/>
          </reference>
          <reference field="44" count="1" selected="0">
            <x v="70"/>
          </reference>
        </references>
      </pivotArea>
    </format>
    <format dxfId="369">
      <pivotArea dataOnly="0" labelOnly="1" outline="0" fieldPosition="0">
        <references count="3">
          <reference field="1" count="1">
            <x v="70"/>
          </reference>
          <reference field="2" count="1" selected="0">
            <x v="39"/>
          </reference>
          <reference field="44" count="1" selected="0">
            <x v="171"/>
          </reference>
        </references>
      </pivotArea>
    </format>
    <format dxfId="368">
      <pivotArea dataOnly="0" labelOnly="1" outline="0" fieldPosition="0">
        <references count="3">
          <reference field="1" count="1">
            <x v="80"/>
          </reference>
          <reference field="2" count="1" selected="0">
            <x v="0"/>
          </reference>
          <reference field="44" count="1" selected="0">
            <x v="5"/>
          </reference>
        </references>
      </pivotArea>
    </format>
    <format dxfId="367">
      <pivotArea dataOnly="0" labelOnly="1" outline="0" fieldPosition="0">
        <references count="3">
          <reference field="1" count="1">
            <x v="115"/>
          </reference>
          <reference field="2" count="1" selected="0">
            <x v="63"/>
          </reference>
          <reference field="44" count="1" selected="0">
            <x v="78"/>
          </reference>
        </references>
      </pivotArea>
    </format>
    <format dxfId="366">
      <pivotArea dataOnly="0" labelOnly="1" outline="0" fieldPosition="0">
        <references count="3">
          <reference field="1" count="1">
            <x v="19"/>
          </reference>
          <reference field="2" count="1" selected="0">
            <x v="19"/>
          </reference>
          <reference field="44" count="1" selected="0">
            <x v="141"/>
          </reference>
        </references>
      </pivotArea>
    </format>
    <format dxfId="365">
      <pivotArea dataOnly="0" labelOnly="1" outline="0" fieldPosition="0">
        <references count="3">
          <reference field="1" count="1">
            <x v="40"/>
          </reference>
          <reference field="2" count="1" selected="0">
            <x v="0"/>
          </reference>
          <reference field="44" count="1" selected="0">
            <x v="146"/>
          </reference>
        </references>
      </pivotArea>
    </format>
    <format dxfId="364">
      <pivotArea dataOnly="0" labelOnly="1" outline="0" fieldPosition="0">
        <references count="3">
          <reference field="1" count="1">
            <x v="44"/>
          </reference>
          <reference field="2" count="1" selected="0">
            <x v="0"/>
          </reference>
          <reference field="44" count="1" selected="0">
            <x v="31"/>
          </reference>
        </references>
      </pivotArea>
    </format>
    <format dxfId="363">
      <pivotArea dataOnly="0" labelOnly="1" outline="0" fieldPosition="0">
        <references count="3">
          <reference field="1" count="1">
            <x v="157"/>
          </reference>
          <reference field="2" count="1" selected="0">
            <x v="0"/>
          </reference>
          <reference field="44" count="1" selected="0">
            <x v="177"/>
          </reference>
        </references>
      </pivotArea>
    </format>
    <format dxfId="362">
      <pivotArea dataOnly="0" labelOnly="1" outline="0" fieldPosition="0">
        <references count="3">
          <reference field="1" count="1">
            <x v="52"/>
          </reference>
          <reference field="2" count="1" selected="0">
            <x v="0"/>
          </reference>
          <reference field="44" count="1" selected="0">
            <x v="182"/>
          </reference>
        </references>
      </pivotArea>
    </format>
    <format dxfId="361">
      <pivotArea dataOnly="0" labelOnly="1" outline="0" fieldPosition="0">
        <references count="3">
          <reference field="1" count="1">
            <x v="103"/>
          </reference>
          <reference field="2" count="1" selected="0">
            <x v="58"/>
          </reference>
          <reference field="44" count="1" selected="0">
            <x v="74"/>
          </reference>
        </references>
      </pivotArea>
    </format>
    <format dxfId="360">
      <pivotArea dataOnly="0" labelOnly="1" outline="0" fieldPosition="0">
        <references count="3">
          <reference field="1" count="1">
            <x v="98"/>
          </reference>
          <reference field="2" count="1" selected="0">
            <x v="0"/>
          </reference>
          <reference field="44" count="1" selected="0">
            <x v="11"/>
          </reference>
        </references>
      </pivotArea>
    </format>
    <format dxfId="359">
      <pivotArea dataOnly="0" labelOnly="1" outline="0" fieldPosition="0">
        <references count="3">
          <reference field="1" count="1">
            <x v="139"/>
          </reference>
          <reference field="2" count="1" selected="0">
            <x v="70"/>
          </reference>
          <reference field="44" count="1" selected="0">
            <x v="113"/>
          </reference>
        </references>
      </pivotArea>
    </format>
    <format dxfId="358">
      <pivotArea dataOnly="0" labelOnly="1" outline="0" fieldPosition="0">
        <references count="3">
          <reference field="1" count="1">
            <x v="24"/>
          </reference>
          <reference field="2" count="1" selected="0">
            <x v="0"/>
          </reference>
          <reference field="44" count="1" selected="0">
            <x v="9"/>
          </reference>
        </references>
      </pivotArea>
    </format>
    <format dxfId="357">
      <pivotArea dataOnly="0" labelOnly="1" outline="0" fieldPosition="0">
        <references count="3">
          <reference field="1" count="1">
            <x v="112"/>
          </reference>
          <reference field="2" count="1" selected="0">
            <x v="0"/>
          </reference>
          <reference field="44" count="1" selected="0">
            <x v="38"/>
          </reference>
        </references>
      </pivotArea>
    </format>
    <format dxfId="356">
      <pivotArea dataOnly="0" labelOnly="1" outline="0" fieldPosition="0">
        <references count="3">
          <reference field="1" count="1">
            <x v="107"/>
          </reference>
          <reference field="2" count="1" selected="0">
            <x v="0"/>
          </reference>
          <reference field="44" count="1" selected="0">
            <x v="174"/>
          </reference>
        </references>
      </pivotArea>
    </format>
    <format dxfId="355">
      <pivotArea dataOnly="0" labelOnly="1" outline="0" fieldPosition="0">
        <references count="3">
          <reference field="1" count="1">
            <x v="154"/>
          </reference>
          <reference field="2" count="1" selected="0">
            <x v="0"/>
          </reference>
          <reference field="44" count="1" selected="0">
            <x v="175"/>
          </reference>
        </references>
      </pivotArea>
    </format>
    <format dxfId="354">
      <pivotArea dataOnly="0" labelOnly="1" outline="0" fieldPosition="0">
        <references count="3">
          <reference field="1" count="1">
            <x v="63"/>
          </reference>
          <reference field="2" count="1" selected="0">
            <x v="0"/>
          </reference>
          <reference field="44" count="1" selected="0">
            <x v="41"/>
          </reference>
        </references>
      </pivotArea>
    </format>
    <format dxfId="353">
      <pivotArea dataOnly="0" labelOnly="1" outline="0" fieldPosition="0">
        <references count="3">
          <reference field="1" count="1">
            <x v="110"/>
          </reference>
          <reference field="2" count="1" selected="0">
            <x v="0"/>
          </reference>
          <reference field="44" count="1" selected="0">
            <x v="43"/>
          </reference>
        </references>
      </pivotArea>
    </format>
    <format dxfId="352">
      <pivotArea dataOnly="0" labelOnly="1" outline="0" fieldPosition="0">
        <references count="3">
          <reference field="1" count="1">
            <x v="105"/>
          </reference>
          <reference field="2" count="1" selected="0">
            <x v="82"/>
          </reference>
          <reference field="44" count="1" selected="0">
            <x v="108"/>
          </reference>
        </references>
      </pivotArea>
    </format>
    <format dxfId="351">
      <pivotArea dataOnly="0" labelOnly="1" outline="0" fieldPosition="0">
        <references count="3">
          <reference field="1" count="1">
            <x v="87"/>
          </reference>
          <reference field="2" count="1" selected="0">
            <x v="0"/>
          </reference>
          <reference field="44" count="1" selected="0">
            <x v="100"/>
          </reference>
        </references>
      </pivotArea>
    </format>
    <format dxfId="350">
      <pivotArea dataOnly="0" labelOnly="1" outline="0" fieldPosition="0">
        <references count="3">
          <reference field="1" count="1">
            <x v="68"/>
          </reference>
          <reference field="2" count="1" selected="0">
            <x v="37"/>
          </reference>
          <reference field="44" count="1" selected="0">
            <x v="161"/>
          </reference>
        </references>
      </pivotArea>
    </format>
    <format dxfId="349">
      <pivotArea dataOnly="0" labelOnly="1" outline="0" fieldPosition="0">
        <references count="3">
          <reference field="1" count="1">
            <x v="132"/>
          </reference>
          <reference field="2" count="1" selected="0">
            <x v="0"/>
          </reference>
          <reference field="44" count="1" selected="0">
            <x v="125"/>
          </reference>
        </references>
      </pivotArea>
    </format>
    <format dxfId="348">
      <pivotArea dataOnly="0" labelOnly="1" outline="0" fieldPosition="0">
        <references count="3">
          <reference field="1" count="1">
            <x v="2"/>
          </reference>
          <reference field="2" count="1" selected="0">
            <x v="0"/>
          </reference>
          <reference field="44" count="1" selected="0">
            <x v="173"/>
          </reference>
        </references>
      </pivotArea>
    </format>
    <format dxfId="347">
      <pivotArea dataOnly="0" labelOnly="1" outline="0" fieldPosition="0">
        <references count="3">
          <reference field="1" count="1">
            <x v="84"/>
          </reference>
          <reference field="2" count="1" selected="0">
            <x v="0"/>
          </reference>
          <reference field="44" count="1" selected="0">
            <x v="36"/>
          </reference>
        </references>
      </pivotArea>
    </format>
    <format dxfId="346">
      <pivotArea dataOnly="0" labelOnly="1" outline="0" fieldPosition="0">
        <references count="3">
          <reference field="1" count="1">
            <x v="4"/>
          </reference>
          <reference field="2" count="1" selected="0">
            <x v="0"/>
          </reference>
          <reference field="44" count="1" selected="0">
            <x v="170"/>
          </reference>
        </references>
      </pivotArea>
    </format>
    <format dxfId="345">
      <pivotArea dataOnly="0" labelOnly="1" outline="0" fieldPosition="0">
        <references count="3">
          <reference field="1" count="1">
            <x v="28"/>
          </reference>
          <reference field="2" count="1" selected="0">
            <x v="0"/>
          </reference>
          <reference field="44" count="1" selected="0">
            <x v="111"/>
          </reference>
        </references>
      </pivotArea>
    </format>
    <format dxfId="344">
      <pivotArea dataOnly="0" labelOnly="1" outline="0" fieldPosition="0">
        <references count="3">
          <reference field="1" count="1">
            <x v="119"/>
          </reference>
          <reference field="2" count="1" selected="0">
            <x v="65"/>
          </reference>
          <reference field="44" count="1" selected="0">
            <x v="84"/>
          </reference>
        </references>
      </pivotArea>
    </format>
    <format dxfId="343">
      <pivotArea dataOnly="0" labelOnly="1" outline="0" fieldPosition="0">
        <references count="3">
          <reference field="1" count="1">
            <x v="168"/>
          </reference>
          <reference field="2" count="1" selected="0">
            <x v="0"/>
          </reference>
          <reference field="44" count="1" selected="0">
            <x v="105"/>
          </reference>
        </references>
      </pivotArea>
    </format>
    <format dxfId="342">
      <pivotArea dataOnly="0" labelOnly="1" outline="0" fieldPosition="0">
        <references count="3">
          <reference field="1" count="1">
            <x v="56"/>
          </reference>
          <reference field="2" count="1" selected="0">
            <x v="31"/>
          </reference>
          <reference field="44" count="1" selected="0">
            <x v="30"/>
          </reference>
        </references>
      </pivotArea>
    </format>
    <format dxfId="341">
      <pivotArea dataOnly="0" labelOnly="1" outline="0" fieldPosition="0">
        <references count="3">
          <reference field="1" count="1">
            <x v="116"/>
          </reference>
          <reference field="2" count="1" selected="0">
            <x v="0"/>
          </reference>
          <reference field="44" count="1" selected="0">
            <x v="2"/>
          </reference>
        </references>
      </pivotArea>
    </format>
    <format dxfId="340">
      <pivotArea dataOnly="0" labelOnly="1" outline="0" fieldPosition="0">
        <references count="3">
          <reference field="1" count="1">
            <x v="26"/>
          </reference>
          <reference field="2" count="1" selected="0">
            <x v="3"/>
          </reference>
          <reference field="44" count="1" selected="0">
            <x v="164"/>
          </reference>
        </references>
      </pivotArea>
    </format>
    <format dxfId="339">
      <pivotArea dataOnly="0" labelOnly="1" outline="0" fieldPosition="0">
        <references count="3">
          <reference field="1" count="1">
            <x v="14"/>
          </reference>
          <reference field="2" count="1" selected="0">
            <x v="24"/>
          </reference>
          <reference field="44" count="1" selected="0">
            <x v="49"/>
          </reference>
        </references>
      </pivotArea>
    </format>
    <format dxfId="338">
      <pivotArea dataOnly="0" labelOnly="1" outline="0" fieldPosition="0">
        <references count="3">
          <reference field="1" count="1">
            <x v="3"/>
          </reference>
          <reference field="2" count="1" selected="0">
            <x v="0"/>
          </reference>
          <reference field="44" count="1" selected="0">
            <x v="128"/>
          </reference>
        </references>
      </pivotArea>
    </format>
    <format dxfId="337">
      <pivotArea dataOnly="0" labelOnly="1" outline="0" fieldPosition="0">
        <references count="3">
          <reference field="1" count="1">
            <x v="148"/>
          </reference>
          <reference field="2" count="1" selected="0">
            <x v="0"/>
          </reference>
          <reference field="44" count="1" selected="0">
            <x v="35"/>
          </reference>
        </references>
      </pivotArea>
    </format>
    <format dxfId="336">
      <pivotArea dataOnly="0" labelOnly="1" outline="0" fieldPosition="0">
        <references count="3">
          <reference field="1" count="1">
            <x v="9"/>
          </reference>
          <reference field="2" count="1" selected="0">
            <x v="7"/>
          </reference>
          <reference field="44" count="1" selected="0">
            <x v="142"/>
          </reference>
        </references>
      </pivotArea>
    </format>
    <format dxfId="335">
      <pivotArea dataOnly="0" labelOnly="1" outline="0" fieldPosition="0">
        <references count="3">
          <reference field="1" count="1">
            <x v="5"/>
          </reference>
          <reference field="2" count="1" selected="0">
            <x v="6"/>
          </reference>
          <reference field="44" count="1" selected="0">
            <x v="153"/>
          </reference>
        </references>
      </pivotArea>
    </format>
    <format dxfId="334">
      <pivotArea dataOnly="0" labelOnly="1" outline="0" fieldPosition="0">
        <references count="3">
          <reference field="1" count="1">
            <x v="162"/>
          </reference>
          <reference field="2" count="1" selected="0">
            <x v="0"/>
          </reference>
          <reference field="44" count="1" selected="0">
            <x v="143"/>
          </reference>
        </references>
      </pivotArea>
    </format>
    <format dxfId="333">
      <pivotArea dataOnly="0" labelOnly="1" outline="0" fieldPosition="0">
        <references count="3">
          <reference field="1" count="1">
            <x v="137"/>
          </reference>
          <reference field="2" count="1" selected="0">
            <x v="69"/>
          </reference>
          <reference field="44" count="1" selected="0">
            <x v="149"/>
          </reference>
        </references>
      </pivotArea>
    </format>
    <format dxfId="332">
      <pivotArea dataOnly="0" labelOnly="1" outline="0" fieldPosition="0">
        <references count="3">
          <reference field="1" count="1">
            <x v="159"/>
          </reference>
          <reference field="2" count="1" selected="0">
            <x v="0"/>
          </reference>
          <reference field="44" count="1" selected="0">
            <x v="33"/>
          </reference>
        </references>
      </pivotArea>
    </format>
    <format dxfId="331">
      <pivotArea dataOnly="0" labelOnly="1" outline="0" fieldPosition="0">
        <references count="3">
          <reference field="1" count="1">
            <x v="76"/>
          </reference>
          <reference field="2" count="1" selected="0">
            <x v="45"/>
          </reference>
          <reference field="44" count="1" selected="0">
            <x v="50"/>
          </reference>
        </references>
      </pivotArea>
    </format>
    <format dxfId="330">
      <pivotArea dataOnly="0" labelOnly="1" outline="0" fieldPosition="0">
        <references count="3">
          <reference field="1" count="1">
            <x v="122"/>
          </reference>
          <reference field="2" count="1" selected="0">
            <x v="66"/>
          </reference>
          <reference field="44" count="1" selected="0">
            <x v="77"/>
          </reference>
        </references>
      </pivotArea>
    </format>
    <format dxfId="329">
      <pivotArea dataOnly="0" labelOnly="1" outline="0" fieldPosition="0">
        <references count="3">
          <reference field="1" count="1">
            <x v="92"/>
          </reference>
          <reference field="2" count="1" selected="0">
            <x v="53"/>
          </reference>
          <reference field="44" count="1" selected="0">
            <x v="117"/>
          </reference>
        </references>
      </pivotArea>
    </format>
    <format dxfId="328">
      <pivotArea dataOnly="0" labelOnly="1" outline="0" fieldPosition="0">
        <references count="3">
          <reference field="1" count="1">
            <x v="135"/>
          </reference>
          <reference field="2" count="1" selected="0">
            <x v="0"/>
          </reference>
          <reference field="44" count="1" selected="0">
            <x v="27"/>
          </reference>
        </references>
      </pivotArea>
    </format>
    <format dxfId="327">
      <pivotArea dataOnly="0" labelOnly="1" outline="0" fieldPosition="0">
        <references count="3">
          <reference field="1" count="1">
            <x v="123"/>
          </reference>
          <reference field="2" count="1" selected="0">
            <x v="0"/>
          </reference>
          <reference field="44" count="1" selected="0">
            <x v="181"/>
          </reference>
        </references>
      </pivotArea>
    </format>
    <format dxfId="326">
      <pivotArea dataOnly="0" labelOnly="1" outline="0" fieldPosition="0">
        <references count="3">
          <reference field="1" count="1">
            <x v="36"/>
          </reference>
          <reference field="2" count="1" selected="0">
            <x v="18"/>
          </reference>
          <reference field="44" count="1" selected="0">
            <x v="54"/>
          </reference>
        </references>
      </pivotArea>
    </format>
    <format dxfId="325">
      <pivotArea dataOnly="0" labelOnly="1" outline="0" fieldPosition="0">
        <references count="3">
          <reference field="1" count="1">
            <x v="140"/>
          </reference>
          <reference field="2" count="1" selected="0">
            <x v="0"/>
          </reference>
          <reference field="44" count="1" selected="0">
            <x v="79"/>
          </reference>
        </references>
      </pivotArea>
    </format>
    <format dxfId="324">
      <pivotArea dataOnly="0" labelOnly="1" outline="0" fieldPosition="0">
        <references count="3">
          <reference field="1" count="1">
            <x v="65"/>
          </reference>
          <reference field="2" count="1" selected="0">
            <x v="0"/>
          </reference>
          <reference field="44" count="1" selected="0">
            <x v="124"/>
          </reference>
        </references>
      </pivotArea>
    </format>
    <format dxfId="323">
      <pivotArea dataOnly="0" labelOnly="1" outline="0" fieldPosition="0">
        <references count="3">
          <reference field="1" count="1">
            <x v="104"/>
          </reference>
          <reference field="2" count="1" selected="0">
            <x v="59"/>
          </reference>
          <reference field="44" count="1" selected="0">
            <x v="163"/>
          </reference>
        </references>
      </pivotArea>
    </format>
    <format dxfId="322">
      <pivotArea dataOnly="0" labelOnly="1" outline="0" fieldPosition="0">
        <references count="3">
          <reference field="1" count="1">
            <x v="130"/>
          </reference>
          <reference field="2" count="1" selected="0">
            <x v="0"/>
          </reference>
          <reference field="44" count="1" selected="0">
            <x v="139"/>
          </reference>
        </references>
      </pivotArea>
    </format>
    <format dxfId="321">
      <pivotArea dataOnly="0" labelOnly="1" outline="0" fieldPosition="0">
        <references count="3">
          <reference field="1" count="1">
            <x v="102"/>
          </reference>
          <reference field="2" count="1" selected="0">
            <x v="0"/>
          </reference>
          <reference field="44" count="1" selected="0">
            <x v="137"/>
          </reference>
        </references>
      </pivotArea>
    </format>
    <format dxfId="320">
      <pivotArea dataOnly="0" labelOnly="1" outline="0" fieldPosition="0">
        <references count="3">
          <reference field="1" count="1">
            <x v="11"/>
          </reference>
          <reference field="2" count="1" selected="0">
            <x v="0"/>
          </reference>
          <reference field="44" count="1" selected="0">
            <x v="96"/>
          </reference>
        </references>
      </pivotArea>
    </format>
    <format dxfId="319">
      <pivotArea dataOnly="0" labelOnly="1" outline="0" fieldPosition="0">
        <references count="3">
          <reference field="1" count="1">
            <x v="129"/>
          </reference>
          <reference field="2" count="1" selected="0">
            <x v="0"/>
          </reference>
          <reference field="44" count="1" selected="0">
            <x v="29"/>
          </reference>
        </references>
      </pivotArea>
    </format>
    <format dxfId="318">
      <pivotArea dataOnly="0" labelOnly="1" outline="0" fieldPosition="0">
        <references count="3">
          <reference field="1" count="1">
            <x v="0"/>
          </reference>
          <reference field="2" count="1" selected="0">
            <x v="0"/>
          </reference>
          <reference field="44" count="1" selected="0">
            <x v="40"/>
          </reference>
        </references>
      </pivotArea>
    </format>
    <format dxfId="317">
      <pivotArea dataOnly="0" labelOnly="1" outline="0" fieldPosition="0">
        <references count="3">
          <reference field="1" count="1">
            <x v="47"/>
          </reference>
          <reference field="2" count="1" selected="0">
            <x v="0"/>
          </reference>
          <reference field="44" count="1" selected="0">
            <x v="176"/>
          </reference>
        </references>
      </pivotArea>
    </format>
    <format dxfId="316">
      <pivotArea dataOnly="0" labelOnly="1" outline="0" fieldPosition="0">
        <references count="3">
          <reference field="1" count="1">
            <x v="64"/>
          </reference>
          <reference field="2" count="1" selected="0">
            <x v="0"/>
          </reference>
          <reference field="44" count="1" selected="0">
            <x v="69"/>
          </reference>
        </references>
      </pivotArea>
    </format>
    <format dxfId="315">
      <pivotArea dataOnly="0" labelOnly="1" outline="0" fieldPosition="0">
        <references count="3">
          <reference field="1" count="1">
            <x v="59"/>
          </reference>
          <reference field="2" count="1" selected="0">
            <x v="0"/>
          </reference>
          <reference field="44" count="1" selected="0">
            <x v="64"/>
          </reference>
        </references>
      </pivotArea>
    </format>
    <format dxfId="314">
      <pivotArea dataOnly="0" labelOnly="1" outline="0" fieldPosition="0">
        <references count="3">
          <reference field="1" count="1">
            <x v="166"/>
          </reference>
          <reference field="2" count="1" selected="0">
            <x v="0"/>
          </reference>
          <reference field="44" count="1" selected="0">
            <x v="130"/>
          </reference>
        </references>
      </pivotArea>
    </format>
    <format dxfId="313">
      <pivotArea dataOnly="0" labelOnly="1" outline="0" fieldPosition="0">
        <references count="3">
          <reference field="1" count="1">
            <x v="141"/>
          </reference>
          <reference field="2" count="1" selected="0">
            <x v="0"/>
          </reference>
          <reference field="44" count="1" selected="0">
            <x v="159"/>
          </reference>
        </references>
      </pivotArea>
    </format>
    <format dxfId="312">
      <pivotArea dataOnly="0" labelOnly="1" outline="0" fieldPosition="0">
        <references count="3">
          <reference field="1" count="1">
            <x v="163"/>
          </reference>
          <reference field="2" count="1" selected="0">
            <x v="0"/>
          </reference>
          <reference field="44" count="1" selected="0">
            <x v="94"/>
          </reference>
        </references>
      </pivotArea>
    </format>
    <format dxfId="311">
      <pivotArea dataOnly="0" labelOnly="1" outline="0" fieldPosition="0">
        <references count="3">
          <reference field="1" count="1">
            <x v="6"/>
          </reference>
          <reference field="2" count="1" selected="0">
            <x v="12"/>
          </reference>
          <reference field="44" count="1" selected="0">
            <x v="99"/>
          </reference>
        </references>
      </pivotArea>
    </format>
    <format dxfId="310">
      <pivotArea dataOnly="0" labelOnly="1" outline="0" fieldPosition="0">
        <references count="3">
          <reference field="1" count="1">
            <x v="97"/>
          </reference>
          <reference field="2" count="1" selected="0">
            <x v="0"/>
          </reference>
          <reference field="44" count="1" selected="0">
            <x v="8"/>
          </reference>
        </references>
      </pivotArea>
    </format>
    <format dxfId="309">
      <pivotArea dataOnly="0" labelOnly="1" outline="0" fieldPosition="0">
        <references count="3">
          <reference field="1" count="1">
            <x v="165"/>
          </reference>
          <reference field="2" count="1" selected="0">
            <x v="81"/>
          </reference>
          <reference field="44" count="1" selected="0">
            <x v="185"/>
          </reference>
        </references>
      </pivotArea>
    </format>
    <format dxfId="308">
      <pivotArea dataOnly="0" labelOnly="1" outline="0" fieldPosition="0">
        <references count="3">
          <reference field="1" count="1">
            <x v="61"/>
          </reference>
          <reference field="2" count="1" selected="0">
            <x v="0"/>
          </reference>
          <reference field="44" count="1" selected="0">
            <x v="66"/>
          </reference>
        </references>
      </pivotArea>
    </format>
    <format dxfId="307">
      <pivotArea dataOnly="0" labelOnly="1" outline="0" fieldPosition="0">
        <references count="3">
          <reference field="1" count="1">
            <x v="41"/>
          </reference>
          <reference field="2" count="1" selected="0">
            <x v="0"/>
          </reference>
          <reference field="44" count="1" selected="0">
            <x v="160"/>
          </reference>
        </references>
      </pivotArea>
    </format>
    <format dxfId="306">
      <pivotArea dataOnly="0" labelOnly="1" outline="0" fieldPosition="0">
        <references count="3">
          <reference field="1" count="1">
            <x v="121"/>
          </reference>
          <reference field="2" count="1" selected="0">
            <x v="0"/>
          </reference>
          <reference field="44" count="1" selected="0">
            <x v="3"/>
          </reference>
        </references>
      </pivotArea>
    </format>
    <format dxfId="305">
      <pivotArea dataOnly="0" labelOnly="1" outline="0" fieldPosition="0">
        <references count="3">
          <reference field="1" count="1">
            <x v="91"/>
          </reference>
          <reference field="2" count="1" selected="0">
            <x v="0"/>
          </reference>
          <reference field="44" count="1" selected="0">
            <x v="133"/>
          </reference>
        </references>
      </pivotArea>
    </format>
    <format dxfId="304">
      <pivotArea dataOnly="0" labelOnly="1" outline="0" fieldPosition="0">
        <references count="3">
          <reference field="1" count="1">
            <x v="37"/>
          </reference>
          <reference field="2" count="1" selected="0">
            <x v="0"/>
          </reference>
          <reference field="44" count="1" selected="0">
            <x v="83"/>
          </reference>
        </references>
      </pivotArea>
    </format>
    <format dxfId="303">
      <pivotArea dataOnly="0" labelOnly="1" outline="0" fieldPosition="0">
        <references count="3">
          <reference field="1" count="1">
            <x v="149"/>
          </reference>
          <reference field="2" count="1" selected="0">
            <x v="75"/>
          </reference>
          <reference field="44" count="1" selected="0">
            <x v="81"/>
          </reference>
        </references>
      </pivotArea>
    </format>
    <format dxfId="302">
      <pivotArea dataOnly="0" labelOnly="1" outline="0" fieldPosition="0">
        <references count="3">
          <reference field="1" count="1">
            <x v="109"/>
          </reference>
          <reference field="2" count="1" selected="0">
            <x v="61"/>
          </reference>
          <reference field="44" count="1" selected="0">
            <x v="172"/>
          </reference>
        </references>
      </pivotArea>
    </format>
    <format dxfId="301">
      <pivotArea dataOnly="0" labelOnly="1" outline="0" fieldPosition="0">
        <references count="3">
          <reference field="1" count="1">
            <x v="156"/>
          </reference>
          <reference field="2" count="1" selected="0">
            <x v="78"/>
          </reference>
          <reference field="44" count="1" selected="0">
            <x v="92"/>
          </reference>
        </references>
      </pivotArea>
    </format>
    <format dxfId="300">
      <pivotArea dataOnly="0" labelOnly="1" outline="0" fieldPosition="0">
        <references count="3">
          <reference field="1" count="1">
            <x v="45"/>
          </reference>
          <reference field="2" count="1" selected="0">
            <x v="0"/>
          </reference>
          <reference field="44" count="1" selected="0">
            <x v="107"/>
          </reference>
        </references>
      </pivotArea>
    </format>
    <format dxfId="299">
      <pivotArea dataOnly="0" labelOnly="1" outline="0" fieldPosition="0">
        <references count="3">
          <reference field="1" count="1">
            <x v="138"/>
          </reference>
          <reference field="2" count="1" selected="0">
            <x v="0"/>
          </reference>
          <reference field="44" count="1" selected="0">
            <x v="1"/>
          </reference>
        </references>
      </pivotArea>
    </format>
    <format dxfId="298">
      <pivotArea dataOnly="0" labelOnly="1" outline="0" fieldPosition="0">
        <references count="3">
          <reference field="1" count="1">
            <x v="8"/>
          </reference>
          <reference field="2" count="1" selected="0">
            <x v="16"/>
          </reference>
          <reference field="44" count="1" selected="0">
            <x v="10"/>
          </reference>
        </references>
      </pivotArea>
    </format>
    <format dxfId="297">
      <pivotArea dataOnly="0" labelOnly="1" outline="0" fieldPosition="0">
        <references count="3">
          <reference field="1" count="1">
            <x v="17"/>
          </reference>
          <reference field="2" count="1" selected="0">
            <x v="4"/>
          </reference>
          <reference field="44" count="1" selected="0">
            <x v="155"/>
          </reference>
        </references>
      </pivotArea>
    </format>
    <format dxfId="296">
      <pivotArea dataOnly="0" labelOnly="1" outline="0" fieldPosition="0">
        <references count="3">
          <reference field="1" count="1">
            <x v="146"/>
          </reference>
          <reference field="2" count="1" selected="0">
            <x v="73"/>
          </reference>
          <reference field="44" count="1" selected="0">
            <x v="0"/>
          </reference>
        </references>
      </pivotArea>
    </format>
    <format dxfId="295">
      <pivotArea dataOnly="0" labelOnly="1" outline="0" fieldPosition="0">
        <references count="3">
          <reference field="1" count="1">
            <x v="12"/>
          </reference>
          <reference field="2" count="1" selected="0">
            <x v="1"/>
          </reference>
          <reference field="44" count="1" selected="0">
            <x v="166"/>
          </reference>
        </references>
      </pivotArea>
    </format>
    <format dxfId="294">
      <pivotArea dataOnly="0" labelOnly="1" outline="0" fieldPosition="0">
        <references count="3">
          <reference field="1" count="1">
            <x v="58"/>
          </reference>
          <reference field="2" count="1" selected="0">
            <x v="33"/>
          </reference>
          <reference field="44" count="1" selected="0">
            <x v="106"/>
          </reference>
        </references>
      </pivotArea>
    </format>
    <format dxfId="293">
      <pivotArea dataOnly="0" labelOnly="1" outline="0" fieldPosition="0">
        <references count="3">
          <reference field="1" count="1">
            <x v="1"/>
          </reference>
          <reference field="2" count="1" selected="0">
            <x v="13"/>
          </reference>
          <reference field="44" count="1" selected="0">
            <x v="48"/>
          </reference>
        </references>
      </pivotArea>
    </format>
    <format dxfId="292">
      <pivotArea dataOnly="0" labelOnly="1" outline="0" fieldPosition="0">
        <references count="3">
          <reference field="1" count="1">
            <x v="151"/>
          </reference>
          <reference field="2" count="1" selected="0">
            <x v="0"/>
          </reference>
          <reference field="44" count="1" selected="0">
            <x v="180"/>
          </reference>
        </references>
      </pivotArea>
    </format>
    <format dxfId="291">
      <pivotArea dataOnly="0" labelOnly="1" outline="0" fieldPosition="0">
        <references count="3">
          <reference field="1" count="1">
            <x v="83"/>
          </reference>
          <reference field="2" count="1" selected="0">
            <x v="49"/>
          </reference>
          <reference field="44" count="1" selected="0">
            <x v="98"/>
          </reference>
        </references>
      </pivotArea>
    </format>
    <format dxfId="290">
      <pivotArea dataOnly="0" labelOnly="1" outline="0" fieldPosition="0">
        <references count="3">
          <reference field="1" count="1">
            <x v="50"/>
          </reference>
          <reference field="2" count="1" selected="0">
            <x v="0"/>
          </reference>
          <reference field="44" count="1" selected="0">
            <x v="123"/>
          </reference>
        </references>
      </pivotArea>
    </format>
    <format dxfId="289">
      <pivotArea dataOnly="0" labelOnly="1" outline="0" fieldPosition="0">
        <references count="3">
          <reference field="1" count="1">
            <x v="155"/>
          </reference>
          <reference field="2" count="1" selected="0">
            <x v="77"/>
          </reference>
          <reference field="44" count="1" selected="0">
            <x v="140"/>
          </reference>
        </references>
      </pivotArea>
    </format>
    <format dxfId="288">
      <pivotArea dataOnly="0" labelOnly="1" outline="0" fieldPosition="0">
        <references count="3">
          <reference field="1" count="1">
            <x v="90"/>
          </reference>
          <reference field="2" count="1" selected="0">
            <x v="52"/>
          </reference>
          <reference field="44" count="1" selected="0">
            <x v="168"/>
          </reference>
        </references>
      </pivotArea>
    </format>
    <format dxfId="287">
      <pivotArea dataOnly="0" labelOnly="1" outline="0" fieldPosition="0">
        <references count="3">
          <reference field="1" count="1">
            <x v="16"/>
          </reference>
          <reference field="2" count="1" selected="0">
            <x v="11"/>
          </reference>
          <reference field="44" count="1" selected="0">
            <x v="67"/>
          </reference>
        </references>
      </pivotArea>
    </format>
    <format dxfId="286">
      <pivotArea dataOnly="0" labelOnly="1" outline="0" fieldPosition="0">
        <references count="3">
          <reference field="1" count="1">
            <x v="145"/>
          </reference>
          <reference field="2" count="1" selected="0">
            <x v="72"/>
          </reference>
          <reference field="44" count="1" selected="0">
            <x v="73"/>
          </reference>
        </references>
      </pivotArea>
    </format>
    <format dxfId="285">
      <pivotArea dataOnly="0" labelOnly="1" outline="0" fieldPosition="0">
        <references count="3">
          <reference field="1" count="1">
            <x v="77"/>
          </reference>
          <reference field="2" count="1" selected="0">
            <x v="46"/>
          </reference>
          <reference field="44" count="1" selected="0">
            <x v="56"/>
          </reference>
        </references>
      </pivotArea>
    </format>
    <format dxfId="284">
      <pivotArea dataOnly="0" labelOnly="1" outline="0" fieldPosition="0">
        <references count="3">
          <reference field="1" count="1">
            <x v="96"/>
          </reference>
          <reference field="2" count="1" selected="0">
            <x v="56"/>
          </reference>
          <reference field="44" count="1" selected="0">
            <x v="28"/>
          </reference>
        </references>
      </pivotArea>
    </format>
    <format dxfId="283">
      <pivotArea dataOnly="0" labelOnly="1" outline="0" fieldPosition="0">
        <references count="3">
          <reference field="1" count="1">
            <x v="25"/>
          </reference>
          <reference field="2" count="1" selected="0">
            <x v="0"/>
          </reference>
          <reference field="44" count="1" selected="0">
            <x v="116"/>
          </reference>
        </references>
      </pivotArea>
    </format>
    <format dxfId="282">
      <pivotArea dataOnly="0" labelOnly="1" outline="0" fieldPosition="0">
        <references count="3">
          <reference field="1" count="1">
            <x v="66"/>
          </reference>
          <reference field="2" count="1" selected="0">
            <x v="0"/>
          </reference>
          <reference field="44" count="1" selected="0">
            <x v="4"/>
          </reference>
        </references>
      </pivotArea>
    </format>
    <format dxfId="281">
      <pivotArea dataOnly="0" labelOnly="1" outline="0" fieldPosition="0">
        <references count="3">
          <reference field="1" count="1">
            <x v="88"/>
          </reference>
          <reference field="2" count="1" selected="0">
            <x v="50"/>
          </reference>
          <reference field="44" count="1" selected="0">
            <x v="90"/>
          </reference>
        </references>
      </pivotArea>
    </format>
    <format dxfId="280">
      <pivotArea dataOnly="0" labelOnly="1" outline="0" fieldPosition="0">
        <references count="3">
          <reference field="1" count="1">
            <x v="53"/>
          </reference>
          <reference field="2" count="1" selected="0">
            <x v="28"/>
          </reference>
          <reference field="44" count="1" selected="0">
            <x v="6"/>
          </reference>
        </references>
      </pivotArea>
    </format>
    <format dxfId="279">
      <pivotArea dataOnly="0" labelOnly="1" outline="0" fieldPosition="0">
        <references count="3">
          <reference field="1" count="1">
            <x v="124"/>
          </reference>
          <reference field="2" count="1" selected="0">
            <x v="0"/>
          </reference>
          <reference field="44" count="1" selected="0">
            <x v="156"/>
          </reference>
        </references>
      </pivotArea>
    </format>
    <format dxfId="278">
      <pivotArea dataOnly="0" labelOnly="1" outline="0" fieldPosition="0">
        <references count="3">
          <reference field="1" count="1">
            <x v="152"/>
          </reference>
          <reference field="2" count="1" selected="0">
            <x v="0"/>
          </reference>
          <reference field="44" count="1" selected="0">
            <x v="93"/>
          </reference>
        </references>
      </pivotArea>
    </format>
    <format dxfId="277">
      <pivotArea dataOnly="0" labelOnly="1" outline="0" fieldPosition="0">
        <references count="3">
          <reference field="1" count="1">
            <x v="120"/>
          </reference>
          <reference field="2" count="1" selected="0">
            <x v="0"/>
          </reference>
          <reference field="44" count="1" selected="0">
            <x v="157"/>
          </reference>
        </references>
      </pivotArea>
    </format>
    <format dxfId="276">
      <pivotArea dataOnly="0" labelOnly="1" outline="0" fieldPosition="0">
        <references count="3">
          <reference field="1" count="1">
            <x v="160"/>
          </reference>
          <reference field="2" count="1" selected="0">
            <x v="79"/>
          </reference>
          <reference field="44" count="1" selected="0">
            <x v="80"/>
          </reference>
        </references>
      </pivotArea>
    </format>
    <format dxfId="275">
      <pivotArea dataOnly="0" labelOnly="1" outline="0" fieldPosition="0">
        <references count="3">
          <reference field="1" count="1">
            <x v="30"/>
          </reference>
          <reference field="2" count="1" selected="0">
            <x v="5"/>
          </reference>
          <reference field="44" count="1" selected="0">
            <x v="52"/>
          </reference>
        </references>
      </pivotArea>
    </format>
    <format dxfId="274">
      <pivotArea dataOnly="0" labelOnly="1" outline="0" fieldPosition="0">
        <references count="3">
          <reference field="1" count="1">
            <x v="93"/>
          </reference>
          <reference field="2" count="1" selected="0">
            <x v="0"/>
          </reference>
          <reference field="44" count="1" selected="0">
            <x v="88"/>
          </reference>
        </references>
      </pivotArea>
    </format>
    <format dxfId="273">
      <pivotArea dataOnly="0" labelOnly="1" outline="0" fieldPosition="0">
        <references count="3">
          <reference field="1" count="1">
            <x v="136"/>
          </reference>
          <reference field="2" count="1" selected="0">
            <x v="0"/>
          </reference>
          <reference field="44" count="1" selected="0">
            <x v="154"/>
          </reference>
        </references>
      </pivotArea>
    </format>
    <format dxfId="272">
      <pivotArea dataOnly="0" labelOnly="1" outline="0" fieldPosition="0">
        <references count="3">
          <reference field="1" count="1">
            <x v="60"/>
          </reference>
          <reference field="2" count="1" selected="0">
            <x v="34"/>
          </reference>
          <reference field="44" count="1" selected="0">
            <x v="120"/>
          </reference>
        </references>
      </pivotArea>
    </format>
    <format dxfId="271">
      <pivotArea dataOnly="0" labelOnly="1" outline="0" fieldPosition="0">
        <references count="3">
          <reference field="1" count="1">
            <x v="82"/>
          </reference>
          <reference field="2" count="1" selected="0">
            <x v="48"/>
          </reference>
          <reference field="44" count="1" selected="0">
            <x v="134"/>
          </reference>
        </references>
      </pivotArea>
    </format>
    <format dxfId="270">
      <pivotArea dataOnly="0" labelOnly="1" outline="0" fieldPosition="0">
        <references count="3">
          <reference field="1" count="1">
            <x v="38"/>
          </reference>
          <reference field="2" count="1" selected="0">
            <x v="15"/>
          </reference>
          <reference field="44" count="1" selected="0">
            <x v="75"/>
          </reference>
        </references>
      </pivotArea>
    </format>
    <format dxfId="269">
      <pivotArea dataOnly="0" labelOnly="1" outline="0" fieldPosition="0">
        <references count="3">
          <reference field="1" count="1">
            <x v="81"/>
          </reference>
          <reference field="2" count="1" selected="0">
            <x v="47"/>
          </reference>
          <reference field="44" count="1" selected="0">
            <x v="82"/>
          </reference>
        </references>
      </pivotArea>
    </format>
    <format dxfId="268">
      <pivotArea dataOnly="0" labelOnly="1" outline="0" fieldPosition="0">
        <references count="3">
          <reference field="1" count="1">
            <x v="48"/>
          </reference>
          <reference field="2" count="1" selected="0">
            <x v="0"/>
          </reference>
          <reference field="44" count="1" selected="0">
            <x v="184"/>
          </reference>
        </references>
      </pivotArea>
    </format>
    <format dxfId="267">
      <pivotArea dataOnly="0" labelOnly="1" outline="0" fieldPosition="0">
        <references count="3">
          <reference field="1" count="1">
            <x v="71"/>
          </reference>
          <reference field="2" count="1" selected="0">
            <x v="40"/>
          </reference>
          <reference field="44" count="1" selected="0">
            <x v="151"/>
          </reference>
        </references>
      </pivotArea>
    </format>
    <format dxfId="266">
      <pivotArea dataOnly="0" labelOnly="1" outline="0" fieldPosition="0">
        <references count="3">
          <reference field="1" count="1">
            <x v="78"/>
          </reference>
          <reference field="2" count="1" selected="0">
            <x v="0"/>
          </reference>
          <reference field="44" count="1" selected="0">
            <x v="44"/>
          </reference>
        </references>
      </pivotArea>
    </format>
    <format dxfId="265">
      <pivotArea dataOnly="0" labelOnly="1" outline="0" fieldPosition="0">
        <references count="3">
          <reference field="1" count="1">
            <x v="161"/>
          </reference>
          <reference field="2" count="1" selected="0">
            <x v="80"/>
          </reference>
          <reference field="44" count="1" selected="0">
            <x v="183"/>
          </reference>
        </references>
      </pivotArea>
    </format>
    <format dxfId="264">
      <pivotArea dataOnly="0" labelOnly="1" outline="0" fieldPosition="0">
        <references count="3">
          <reference field="1" count="1">
            <x v="54"/>
          </reference>
          <reference field="2" count="1" selected="0">
            <x v="29"/>
          </reference>
          <reference field="44" count="1" selected="0">
            <x v="34"/>
          </reference>
        </references>
      </pivotArea>
    </format>
    <format dxfId="263">
      <pivotArea dataOnly="0" labelOnly="1" outline="0" fieldPosition="0">
        <references count="3">
          <reference field="1" count="1">
            <x v="51"/>
          </reference>
          <reference field="2" count="1" selected="0">
            <x v="0"/>
          </reference>
          <reference field="44" count="1" selected="0">
            <x v="178"/>
          </reference>
        </references>
      </pivotArea>
    </format>
    <format dxfId="262">
      <pivotArea dataOnly="0" labelOnly="1" outline="0" fieldPosition="0">
        <references count="3">
          <reference field="1" count="1">
            <x v="134"/>
          </reference>
          <reference field="2" count="1" selected="0">
            <x v="0"/>
          </reference>
          <reference field="44" count="1" selected="0">
            <x v="147"/>
          </reference>
        </references>
      </pivotArea>
    </format>
    <format dxfId="261">
      <pivotArea dataOnly="0" labelOnly="1" outline="0" fieldPosition="0">
        <references count="3">
          <reference field="1" count="1">
            <x v="95"/>
          </reference>
          <reference field="2" count="1" selected="0">
            <x v="55"/>
          </reference>
          <reference field="44" count="1" selected="0">
            <x v="104"/>
          </reference>
        </references>
      </pivotArea>
    </format>
    <format dxfId="260">
      <pivotArea dataOnly="0" labelOnly="1" outline="0" fieldPosition="0">
        <references count="3">
          <reference field="1" count="1">
            <x v="86"/>
          </reference>
          <reference field="2" count="1" selected="0">
            <x v="0"/>
          </reference>
          <reference field="44" count="1" selected="0">
            <x v="45"/>
          </reference>
        </references>
      </pivotArea>
    </format>
    <format dxfId="259">
      <pivotArea dataOnly="0" labelOnly="1" outline="0" fieldPosition="0">
        <references count="3">
          <reference field="1" count="1">
            <x v="147"/>
          </reference>
          <reference field="2" count="1" selected="0">
            <x v="74"/>
          </reference>
          <reference field="44" count="1" selected="0">
            <x v="135"/>
          </reference>
        </references>
      </pivotArea>
    </format>
    <format dxfId="258">
      <pivotArea dataOnly="0" labelOnly="1" outline="0" fieldPosition="0">
        <references count="3">
          <reference field="1" count="1">
            <x v="111"/>
          </reference>
          <reference field="2" count="1" selected="0">
            <x v="0"/>
          </reference>
          <reference field="44" count="1" selected="0">
            <x v="7"/>
          </reference>
        </references>
      </pivotArea>
    </format>
    <format dxfId="257">
      <pivotArea dataOnly="0" labelOnly="1" outline="0" fieldPosition="0">
        <references count="3">
          <reference field="1" count="1">
            <x v="46"/>
          </reference>
          <reference field="2" count="1" selected="0">
            <x v="0"/>
          </reference>
          <reference field="44" count="1" selected="0">
            <x v="68"/>
          </reference>
        </references>
      </pivotArea>
    </format>
    <format dxfId="256">
      <pivotArea dataOnly="0" labelOnly="1" outline="0" fieldPosition="0">
        <references count="3">
          <reference field="1" count="1">
            <x v="164"/>
          </reference>
          <reference field="2" count="1" selected="0">
            <x v="0"/>
          </reference>
          <reference field="44" count="1" selected="0">
            <x v="126"/>
          </reference>
        </references>
      </pivotArea>
    </format>
    <format dxfId="255">
      <pivotArea dataOnly="0" labelOnly="1" outline="0" fieldPosition="0">
        <references count="3">
          <reference field="1" count="1">
            <x v="94"/>
          </reference>
          <reference field="2" count="1" selected="0">
            <x v="54"/>
          </reference>
          <reference field="44" count="1" selected="0">
            <x v="65"/>
          </reference>
        </references>
      </pivotArea>
    </format>
    <format dxfId="254">
      <pivotArea dataOnly="0" labelOnly="1" outline="0" fieldPosition="0">
        <references count="3">
          <reference field="1" count="1">
            <x v="126"/>
          </reference>
          <reference field="2" count="1" selected="0">
            <x v="0"/>
          </reference>
          <reference field="44" count="1" selected="0">
            <x v="165"/>
          </reference>
        </references>
      </pivotArea>
    </format>
    <format dxfId="253">
      <pivotArea dataOnly="0" labelOnly="1" outline="0" fieldPosition="0">
        <references count="3">
          <reference field="1" count="1">
            <x v="117"/>
          </reference>
          <reference field="2" count="1" selected="0">
            <x v="64"/>
          </reference>
          <reference field="44" count="1" selected="0">
            <x v="97"/>
          </reference>
        </references>
      </pivotArea>
    </format>
    <format dxfId="252">
      <pivotArea dataOnly="0" labelOnly="1" outline="0" fieldPosition="0">
        <references count="3">
          <reference field="1" count="1">
            <x v="42"/>
          </reference>
          <reference field="2" count="1" selected="0">
            <x v="2"/>
          </reference>
          <reference field="44" count="1" selected="0">
            <x v="37"/>
          </reference>
        </references>
      </pivotArea>
    </format>
    <format dxfId="251">
      <pivotArea dataOnly="0" labelOnly="1" outline="0" fieldPosition="0">
        <references count="3">
          <reference field="1" count="1">
            <x v="72"/>
          </reference>
          <reference field="2" count="1" selected="0">
            <x v="41"/>
          </reference>
          <reference field="44" count="1" selected="0">
            <x v="63"/>
          </reference>
        </references>
      </pivotArea>
    </format>
    <format dxfId="250">
      <pivotArea dataOnly="0" labelOnly="1" outline="0" fieldPosition="0">
        <references count="3">
          <reference field="1" count="1">
            <x v="69"/>
          </reference>
          <reference field="2" count="1" selected="0">
            <x v="38"/>
          </reference>
          <reference field="44" count="1" selected="0">
            <x v="95"/>
          </reference>
        </references>
      </pivotArea>
    </format>
    <format dxfId="249">
      <pivotArea dataOnly="0" labelOnly="1" outline="0" fieldPosition="0">
        <references count="3">
          <reference field="1" count="1">
            <x v="31"/>
          </reference>
          <reference field="2" count="1" selected="0">
            <x v="8"/>
          </reference>
          <reference field="44" count="1" selected="0">
            <x v="109"/>
          </reference>
        </references>
      </pivotArea>
    </format>
    <format dxfId="248">
      <pivotArea dataOnly="0" labelOnly="1" outline="0" fieldPosition="0">
        <references count="3">
          <reference field="1" count="1">
            <x v="55"/>
          </reference>
          <reference field="2" count="1" selected="0">
            <x v="30"/>
          </reference>
          <reference field="44" count="1" selected="0">
            <x v="76"/>
          </reference>
        </references>
      </pivotArea>
    </format>
    <format dxfId="247">
      <pivotArea dataOnly="0" labelOnly="1" outline="0" fieldPosition="0">
        <references count="3">
          <reference field="1" count="1">
            <x v="99"/>
          </reference>
          <reference field="2" count="1" selected="0">
            <x v="57"/>
          </reference>
          <reference field="44" count="1" selected="0">
            <x v="53"/>
          </reference>
        </references>
      </pivotArea>
    </format>
    <format dxfId="246">
      <pivotArea dataOnly="0" labelOnly="1" outline="0" fieldPosition="0">
        <references count="3">
          <reference field="1" count="1">
            <x v="118"/>
          </reference>
          <reference field="2" count="1" selected="0">
            <x v="0"/>
          </reference>
          <reference field="44" count="1" selected="0">
            <x v="103"/>
          </reference>
        </references>
      </pivotArea>
    </format>
    <format dxfId="245">
      <pivotArea dataOnly="0" labelOnly="1" outline="0" fieldPosition="0">
        <references count="3">
          <reference field="1" count="1">
            <x v="143"/>
          </reference>
          <reference field="2" count="1" selected="0">
            <x v="71"/>
          </reference>
          <reference field="44" count="1" selected="0">
            <x v="148"/>
          </reference>
        </references>
      </pivotArea>
    </format>
    <format dxfId="244">
      <pivotArea dataOnly="0" labelOnly="1" outline="0" fieldPosition="0">
        <references count="3">
          <reference field="1" count="1">
            <x v="167"/>
          </reference>
          <reference field="2" count="1" selected="0">
            <x v="0"/>
          </reference>
          <reference field="44" count="1" selected="0">
            <x v="144"/>
          </reference>
        </references>
      </pivotArea>
    </format>
    <format dxfId="243">
      <pivotArea dataOnly="0" labelOnly="1" outline="0" fieldPosition="0">
        <references count="3">
          <reference field="1" count="1">
            <x v="73"/>
          </reference>
          <reference field="2" count="1" selected="0">
            <x v="42"/>
          </reference>
          <reference field="44" count="1" selected="0">
            <x v="129"/>
          </reference>
        </references>
      </pivotArea>
    </format>
    <format dxfId="242">
      <pivotArea dataOnly="0" labelOnly="1" outline="0" fieldPosition="0">
        <references count="3">
          <reference field="1" count="1">
            <x v="18"/>
          </reference>
          <reference field="2" count="1" selected="0">
            <x v="0"/>
          </reference>
          <reference field="44" count="1" selected="0">
            <x v="138"/>
          </reference>
        </references>
      </pivotArea>
    </format>
    <format dxfId="241">
      <pivotArea dataOnly="0" labelOnly="1" outline="0" fieldPosition="0">
        <references count="3">
          <reference field="1" count="1">
            <x v="144"/>
          </reference>
          <reference field="2" count="1" selected="0">
            <x v="76"/>
          </reference>
          <reference field="44" count="1" selected="0">
            <x v="169"/>
          </reference>
        </references>
      </pivotArea>
    </format>
    <format dxfId="240">
      <pivotArea dataOnly="0" labelOnly="1" outline="0" fieldPosition="0">
        <references count="3">
          <reference field="1" count="1">
            <x v="15"/>
          </reference>
          <reference field="2" count="1" selected="0">
            <x v="0"/>
          </reference>
          <reference field="44" count="1" selected="0">
            <x v="121"/>
          </reference>
        </references>
      </pivotArea>
    </format>
    <format dxfId="239">
      <pivotArea dataOnly="0" labelOnly="1" outline="0" fieldPosition="0">
        <references count="3">
          <reference field="1" count="1">
            <x v="142"/>
          </reference>
          <reference field="2" count="1" selected="0">
            <x v="0"/>
          </reference>
          <reference field="44" count="1" selected="0">
            <x v="167"/>
          </reference>
        </references>
      </pivotArea>
    </format>
    <format dxfId="238">
      <pivotArea dataOnly="0" labelOnly="1" outline="0" fieldPosition="0">
        <references count="3">
          <reference field="1" count="1">
            <x v="39"/>
          </reference>
          <reference field="2" count="1" selected="0">
            <x v="25"/>
          </reference>
          <reference field="44" count="1" selected="0">
            <x v="51"/>
          </reference>
        </references>
      </pivotArea>
    </format>
    <format dxfId="237">
      <pivotArea dataOnly="0" labelOnly="1" outline="0" fieldPosition="0">
        <references count="3">
          <reference field="1" count="1">
            <x v="7"/>
          </reference>
          <reference field="2" count="1" selected="0">
            <x v="0"/>
          </reference>
          <reference field="44" count="1" selected="0">
            <x v="132"/>
          </reference>
        </references>
      </pivotArea>
    </format>
    <format dxfId="236">
      <pivotArea dataOnly="0" labelOnly="1" outline="0" fieldPosition="0">
        <references count="3">
          <reference field="1" count="1">
            <x v="49"/>
          </reference>
          <reference field="2" count="1" selected="0">
            <x v="27"/>
          </reference>
          <reference field="44" count="1" selected="0">
            <x v="39"/>
          </reference>
        </references>
      </pivotArea>
    </format>
    <format dxfId="235">
      <pivotArea dataOnly="0" labelOnly="1" outline="0" fieldPosition="0">
        <references count="3">
          <reference field="1" count="1">
            <x v="62"/>
          </reference>
          <reference field="2" count="1" selected="0">
            <x v="35"/>
          </reference>
          <reference field="44" count="1" selected="0">
            <x v="119"/>
          </reference>
        </references>
      </pivotArea>
    </format>
    <format dxfId="234">
      <pivotArea dataOnly="0" labelOnly="1" outline="0" fieldPosition="0">
        <references count="3">
          <reference field="1" count="1">
            <x v="67"/>
          </reference>
          <reference field="2" count="1" selected="0">
            <x v="36"/>
          </reference>
          <reference field="44" count="1" selected="0">
            <x v="179"/>
          </reference>
        </references>
      </pivotArea>
    </format>
    <format dxfId="233">
      <pivotArea dataOnly="0" labelOnly="1" outline="0" fieldPosition="0">
        <references count="3">
          <reference field="1" count="1">
            <x v="153"/>
          </reference>
          <reference field="2" count="1" selected="0">
            <x v="0"/>
          </reference>
          <reference field="44" count="1" selected="0">
            <x v="72"/>
          </reference>
        </references>
      </pivotArea>
    </format>
    <format dxfId="232">
      <pivotArea dataOnly="0" labelOnly="1" outline="0" fieldPosition="0">
        <references count="3">
          <reference field="1" count="1">
            <x v="29"/>
          </reference>
          <reference field="2" count="1" selected="0">
            <x v="9"/>
          </reference>
          <reference field="44" count="1" selected="0">
            <x v="152"/>
          </reference>
        </references>
      </pivotArea>
    </format>
    <format dxfId="231">
      <pivotArea dataOnly="0" labelOnly="1" outline="0" fieldPosition="0">
        <references count="3">
          <reference field="1" count="1">
            <x v="10"/>
          </reference>
          <reference field="2" count="1" selected="0">
            <x v="0"/>
          </reference>
          <reference field="44" count="1" selected="0">
            <x v="71"/>
          </reference>
        </references>
      </pivotArea>
    </format>
    <format dxfId="230">
      <pivotArea dataOnly="0" labelOnly="1" outline="0" fieldPosition="0">
        <references count="3">
          <reference field="1" count="1">
            <x v="89"/>
          </reference>
          <reference field="2" count="1" selected="0">
            <x v="51"/>
          </reference>
          <reference field="44" count="1" selected="0">
            <x v="89"/>
          </reference>
        </references>
      </pivotArea>
    </format>
    <format dxfId="229">
      <pivotArea dataOnly="0" labelOnly="1" outline="0" fieldPosition="0">
        <references count="3">
          <reference field="1" count="1">
            <x v="35"/>
          </reference>
          <reference field="2" count="1" selected="0">
            <x v="21"/>
          </reference>
          <reference field="44" count="1" selected="0">
            <x v="59"/>
          </reference>
        </references>
      </pivotArea>
    </format>
    <format dxfId="228">
      <pivotArea dataOnly="0" labelOnly="1" outline="0" fieldPosition="0">
        <references count="3">
          <reference field="1" count="1">
            <x v="101"/>
          </reference>
          <reference field="2" count="1" selected="0">
            <x v="0"/>
          </reference>
          <reference field="44" count="1" selected="0">
            <x v="57"/>
          </reference>
        </references>
      </pivotArea>
    </format>
    <format dxfId="227">
      <pivotArea dataOnly="0" labelOnly="1" outline="0" fieldPosition="0">
        <references count="3">
          <reference field="1" count="1">
            <x v="128"/>
          </reference>
          <reference field="2" count="1" selected="0">
            <x v="68"/>
          </reference>
          <reference field="44" count="1" selected="0">
            <x v="101"/>
          </reference>
        </references>
      </pivotArea>
    </format>
    <format dxfId="226">
      <pivotArea dataOnly="0" labelOnly="1" outline="0" fieldPosition="0">
        <references count="3">
          <reference field="1" count="1">
            <x v="127"/>
          </reference>
          <reference field="2" count="1" selected="0">
            <x v="67"/>
          </reference>
          <reference field="44" count="1" selected="0">
            <x v="110"/>
          </reference>
        </references>
      </pivotArea>
    </format>
    <format dxfId="225">
      <pivotArea dataOnly="0" labelOnly="1" outline="0" fieldPosition="0">
        <references count="3">
          <reference field="1" count="1">
            <x v="32"/>
          </reference>
          <reference field="2" count="1" selected="0">
            <x v="14"/>
          </reference>
          <reference field="44" count="1" selected="0">
            <x v="85"/>
          </reference>
        </references>
      </pivotArea>
    </format>
    <format dxfId="224">
      <pivotArea dataOnly="0" labelOnly="1" outline="0" fieldPosition="0">
        <references count="3">
          <reference field="1" count="1">
            <x v="43"/>
          </reference>
          <reference field="2" count="1" selected="0">
            <x v="10"/>
          </reference>
          <reference field="44" count="1" selected="0">
            <x v="87"/>
          </reference>
        </references>
      </pivotArea>
    </format>
    <format dxfId="223">
      <pivotArea dataOnly="0" labelOnly="1" outline="0" fieldPosition="0">
        <references count="3">
          <reference field="1" count="1">
            <x v="34"/>
          </reference>
          <reference field="2" count="1" selected="0">
            <x v="0"/>
          </reference>
          <reference field="44" count="1" selected="0">
            <x v="114"/>
          </reference>
        </references>
      </pivotArea>
    </format>
    <format dxfId="222">
      <pivotArea dataOnly="0" labelOnly="1" outline="0" fieldPosition="0">
        <references count="3">
          <reference field="1" count="1">
            <x v="13"/>
          </reference>
          <reference field="2" count="1" selected="0">
            <x v="23"/>
          </reference>
          <reference field="44" count="1" selected="0">
            <x v="127"/>
          </reference>
        </references>
      </pivotArea>
    </format>
    <format dxfId="221">
      <pivotArea dataOnly="0" labelOnly="1" outline="0" fieldPosition="0">
        <references count="3">
          <reference field="1" count="1">
            <x v="158"/>
          </reference>
          <reference field="2" count="1" selected="0">
            <x v="0"/>
          </reference>
          <reference field="44" count="1" selected="0">
            <x v="62"/>
          </reference>
        </references>
      </pivotArea>
    </format>
    <format dxfId="220">
      <pivotArea dataOnly="0" labelOnly="1" outline="0" fieldPosition="0">
        <references count="3">
          <reference field="1" count="1">
            <x v="131"/>
          </reference>
          <reference field="2" count="1" selected="0">
            <x v="0"/>
          </reference>
          <reference field="44" count="1" selected="0">
            <x v="112"/>
          </reference>
        </references>
      </pivotArea>
    </format>
    <format dxfId="219">
      <pivotArea dataOnly="0" labelOnly="1" outline="0" fieldPosition="0">
        <references count="3">
          <reference field="1" count="1">
            <x v="27"/>
          </reference>
          <reference field="2" count="1" selected="0">
            <x v="0"/>
          </reference>
          <reference field="44" count="1" selected="0">
            <x v="55"/>
          </reference>
        </references>
      </pivotArea>
    </format>
    <format dxfId="218">
      <pivotArea dataOnly="0" labelOnly="1" outline="0" fieldPosition="0">
        <references count="3">
          <reference field="1" count="1">
            <x v="125"/>
          </reference>
          <reference field="2" count="1" selected="0">
            <x v="0"/>
          </reference>
          <reference field="44" count="1" selected="0">
            <x v="91"/>
          </reference>
        </references>
      </pivotArea>
    </format>
    <format dxfId="217">
      <pivotArea dataOnly="0" labelOnly="1" outline="0" fieldPosition="0">
        <references count="3">
          <reference field="1" count="1">
            <x v="79"/>
          </reference>
          <reference field="2" count="1" selected="0">
            <x v="0"/>
          </reference>
          <reference field="44" count="1" selected="0">
            <x v="32"/>
          </reference>
        </references>
      </pivotArea>
    </format>
    <format dxfId="216">
      <pivotArea dataOnly="0" labelOnly="1" outline="0" fieldPosition="0">
        <references count="3">
          <reference field="1" count="1">
            <x v="85"/>
          </reference>
          <reference field="2" count="1" selected="0">
            <x v="0"/>
          </reference>
          <reference field="44" count="1" selected="0">
            <x v="150"/>
          </reference>
        </references>
      </pivotArea>
    </format>
    <format dxfId="215">
      <pivotArea dataOnly="0" labelOnly="1" outline="0" fieldPosition="0">
        <references count="3">
          <reference field="1" count="1">
            <x v="33"/>
          </reference>
          <reference field="2" count="1" selected="0">
            <x v="17"/>
          </reference>
          <reference field="44" count="1" selected="0">
            <x v="61"/>
          </reference>
        </references>
      </pivotArea>
    </format>
    <format dxfId="214">
      <pivotArea dataOnly="0" labelOnly="1" outline="0" fieldPosition="0">
        <references count="3">
          <reference field="1" count="1">
            <x v="57"/>
          </reference>
          <reference field="2" count="1" selected="0">
            <x v="32"/>
          </reference>
          <reference field="44" count="1" selected="0">
            <x v="158"/>
          </reference>
        </references>
      </pivotArea>
    </format>
    <format dxfId="213">
      <pivotArea dataOnly="0" labelOnly="1" outline="0" fieldPosition="0">
        <references count="3">
          <reference field="1" count="1">
            <x v="100"/>
          </reference>
          <reference field="2" count="1" selected="0">
            <x v="0"/>
          </reference>
          <reference field="44" count="1" selected="0">
            <x v="162"/>
          </reference>
        </references>
      </pivotArea>
    </format>
    <format dxfId="212">
      <pivotArea dataOnly="0" labelOnly="1" outline="0" fieldPosition="0">
        <references count="3">
          <reference field="1" count="1">
            <x v="113"/>
          </reference>
          <reference field="2" count="1" selected="0">
            <x v="0"/>
          </reference>
          <reference field="44" count="1" selected="0">
            <x v="60"/>
          </reference>
        </references>
      </pivotArea>
    </format>
    <format dxfId="211">
      <pivotArea dataOnly="0" labelOnly="1" outline="0" fieldPosition="0">
        <references count="3">
          <reference field="1" count="1">
            <x v="23"/>
          </reference>
          <reference field="2" count="1" selected="0">
            <x v="0"/>
          </reference>
          <reference field="44" count="1" selected="0">
            <x v="47"/>
          </reference>
        </references>
      </pivotArea>
    </format>
    <format dxfId="210">
      <pivotArea dataOnly="0" labelOnly="1" outline="0" fieldPosition="0">
        <references count="3">
          <reference field="1" count="1">
            <x v="20"/>
          </reference>
          <reference field="2" count="1" selected="0">
            <x v="20"/>
          </reference>
          <reference field="44" count="1" selected="0">
            <x v="58"/>
          </reference>
        </references>
      </pivotArea>
    </format>
    <format dxfId="209">
      <pivotArea dataOnly="0" labelOnly="1" outline="0" fieldPosition="0">
        <references count="3">
          <reference field="1" count="1">
            <x v="114"/>
          </reference>
          <reference field="2" count="1" selected="0">
            <x v="62"/>
          </reference>
          <reference field="44" count="1" selected="0">
            <x v="86"/>
          </reference>
        </references>
      </pivotArea>
    </format>
    <format dxfId="208">
      <pivotArea dataOnly="0" labelOnly="1" outline="0" fieldPosition="0">
        <references count="3">
          <reference field="1" count="1">
            <x v="108"/>
          </reference>
          <reference field="2" count="1" selected="0">
            <x v="0"/>
          </reference>
          <reference field="44" count="1" selected="0">
            <x v="118"/>
          </reference>
        </references>
      </pivotArea>
    </format>
    <format dxfId="207">
      <pivotArea dataOnly="0" labelOnly="1" outline="0" fieldPosition="0">
        <references count="3">
          <reference field="1" count="1">
            <x v="21"/>
          </reference>
          <reference field="2" count="1" selected="0">
            <x v="0"/>
          </reference>
          <reference field="44" count="1" selected="0">
            <x v="136"/>
          </reference>
        </references>
      </pivotArea>
    </format>
    <format dxfId="206">
      <pivotArea dataOnly="0" labelOnly="1" outline="0" fieldPosition="0">
        <references count="3">
          <reference field="1" count="1">
            <x v="150"/>
          </reference>
          <reference field="2" count="1" selected="0">
            <x v="0"/>
          </reference>
          <reference field="44" count="1" selected="0">
            <x v="131"/>
          </reference>
        </references>
      </pivotArea>
    </format>
    <format dxfId="205">
      <pivotArea dataOnly="0" labelOnly="1" outline="0" fieldPosition="0">
        <references count="3">
          <reference field="1" count="1">
            <x v="106"/>
          </reference>
          <reference field="2" count="1" selected="0">
            <x v="60"/>
          </reference>
          <reference field="44" count="1" selected="0">
            <x v="115"/>
          </reference>
        </references>
      </pivotArea>
    </format>
    <format dxfId="204">
      <pivotArea dataOnly="0" labelOnly="1" outline="0" fieldPosition="0">
        <references count="3">
          <reference field="1" count="1">
            <x v="22"/>
          </reference>
          <reference field="2" count="1" selected="0">
            <x v="22"/>
          </reference>
          <reference field="44" count="1" selected="0">
            <x v="46"/>
          </reference>
        </references>
      </pivotArea>
    </format>
    <format dxfId="203">
      <pivotArea dataOnly="0" labelOnly="1" outline="0" fieldPosition="0">
        <references count="3">
          <reference field="1" count="1">
            <x v="74"/>
          </reference>
          <reference field="2" count="1" selected="0">
            <x v="43"/>
          </reference>
          <reference field="44" count="1" selected="0">
            <x v="122"/>
          </reference>
        </references>
      </pivotArea>
    </format>
    <format dxfId="202">
      <pivotArea dataOnly="0" labelOnly="1" outline="0" fieldPosition="0">
        <references count="3">
          <reference field="1" count="1">
            <x v="133"/>
          </reference>
          <reference field="2" count="1" selected="0">
            <x v="0"/>
          </reference>
          <reference field="44" count="1" selected="0">
            <x v="42"/>
          </reference>
        </references>
      </pivotArea>
    </format>
    <format dxfId="201">
      <pivotArea dataOnly="0" labelOnly="1" outline="0" fieldPosition="0">
        <references count="3">
          <reference field="1" count="1">
            <x v="75"/>
          </reference>
          <reference field="2" count="1" selected="0">
            <x v="44"/>
          </reference>
          <reference field="44" count="1" selected="0">
            <x v="70"/>
          </reference>
        </references>
      </pivotArea>
    </format>
    <format dxfId="200">
      <pivotArea dataOnly="0" labelOnly="1" outline="0" fieldPosition="0">
        <references count="3">
          <reference field="1" count="1">
            <x v="70"/>
          </reference>
          <reference field="2" count="1" selected="0">
            <x v="39"/>
          </reference>
          <reference field="44" count="1" selected="0">
            <x v="171"/>
          </reference>
        </references>
      </pivotArea>
    </format>
    <format dxfId="199">
      <pivotArea dataOnly="0" labelOnly="1" outline="0" fieldPosition="0">
        <references count="3">
          <reference field="1" count="1">
            <x v="80"/>
          </reference>
          <reference field="2" count="1" selected="0">
            <x v="0"/>
          </reference>
          <reference field="44" count="1" selected="0">
            <x v="5"/>
          </reference>
        </references>
      </pivotArea>
    </format>
    <format dxfId="198">
      <pivotArea dataOnly="0" labelOnly="1" outline="0" fieldPosition="0">
        <references count="3">
          <reference field="1" count="1">
            <x v="115"/>
          </reference>
          <reference field="2" count="1" selected="0">
            <x v="63"/>
          </reference>
          <reference field="44" count="1" selected="0">
            <x v="78"/>
          </reference>
        </references>
      </pivotArea>
    </format>
    <format dxfId="197">
      <pivotArea dataOnly="0" labelOnly="1" outline="0" fieldPosition="0">
        <references count="3">
          <reference field="1" count="1">
            <x v="19"/>
          </reference>
          <reference field="2" count="1" selected="0">
            <x v="19"/>
          </reference>
          <reference field="44" count="1" selected="0">
            <x v="141"/>
          </reference>
        </references>
      </pivotArea>
    </format>
    <format dxfId="196">
      <pivotArea dataOnly="0" labelOnly="1" outline="0" fieldPosition="0">
        <references count="3">
          <reference field="1" count="1">
            <x v="40"/>
          </reference>
          <reference field="2" count="1" selected="0">
            <x v="0"/>
          </reference>
          <reference field="44" count="1" selected="0">
            <x v="146"/>
          </reference>
        </references>
      </pivotArea>
    </format>
    <format dxfId="195">
      <pivotArea dataOnly="0" labelOnly="1" outline="0" fieldPosition="0">
        <references count="3">
          <reference field="1" count="1">
            <x v="44"/>
          </reference>
          <reference field="2" count="1" selected="0">
            <x v="0"/>
          </reference>
          <reference field="44" count="1" selected="0">
            <x v="31"/>
          </reference>
        </references>
      </pivotArea>
    </format>
    <format dxfId="194">
      <pivotArea dataOnly="0" labelOnly="1" outline="0" fieldPosition="0">
        <references count="3">
          <reference field="1" count="1">
            <x v="157"/>
          </reference>
          <reference field="2" count="1" selected="0">
            <x v="0"/>
          </reference>
          <reference field="44" count="1" selected="0">
            <x v="177"/>
          </reference>
        </references>
      </pivotArea>
    </format>
    <format dxfId="193">
      <pivotArea dataOnly="0" labelOnly="1" outline="0" fieldPosition="0">
        <references count="3">
          <reference field="1" count="1">
            <x v="52"/>
          </reference>
          <reference field="2" count="1" selected="0">
            <x v="0"/>
          </reference>
          <reference field="44" count="1" selected="0">
            <x v="182"/>
          </reference>
        </references>
      </pivotArea>
    </format>
    <format dxfId="192">
      <pivotArea dataOnly="0" labelOnly="1" outline="0" fieldPosition="0">
        <references count="3">
          <reference field="1" count="1">
            <x v="103"/>
          </reference>
          <reference field="2" count="1" selected="0">
            <x v="58"/>
          </reference>
          <reference field="44" count="1" selected="0">
            <x v="74"/>
          </reference>
        </references>
      </pivotArea>
    </format>
    <format dxfId="191">
      <pivotArea dataOnly="0" labelOnly="1" outline="0" fieldPosition="0">
        <references count="3">
          <reference field="1" count="1">
            <x v="98"/>
          </reference>
          <reference field="2" count="1" selected="0">
            <x v="0"/>
          </reference>
          <reference field="44" count="1" selected="0">
            <x v="11"/>
          </reference>
        </references>
      </pivotArea>
    </format>
    <format dxfId="190">
      <pivotArea dataOnly="0" labelOnly="1" outline="0" fieldPosition="0">
        <references count="3">
          <reference field="1" count="1">
            <x v="139"/>
          </reference>
          <reference field="2" count="1" selected="0">
            <x v="70"/>
          </reference>
          <reference field="44" count="1" selected="0">
            <x v="113"/>
          </reference>
        </references>
      </pivotArea>
    </format>
    <format dxfId="189">
      <pivotArea dataOnly="0" labelOnly="1" outline="0" fieldPosition="0">
        <references count="3">
          <reference field="1" count="1">
            <x v="24"/>
          </reference>
          <reference field="2" count="1" selected="0">
            <x v="0"/>
          </reference>
          <reference field="44" count="1" selected="0">
            <x v="9"/>
          </reference>
        </references>
      </pivotArea>
    </format>
    <format dxfId="188">
      <pivotArea dataOnly="0" labelOnly="1" outline="0" fieldPosition="0">
        <references count="3">
          <reference field="1" count="1">
            <x v="112"/>
          </reference>
          <reference field="2" count="1" selected="0">
            <x v="0"/>
          </reference>
          <reference field="44" count="1" selected="0">
            <x v="38"/>
          </reference>
        </references>
      </pivotArea>
    </format>
    <format dxfId="187">
      <pivotArea dataOnly="0" labelOnly="1" outline="0" fieldPosition="0">
        <references count="3">
          <reference field="1" count="1">
            <x v="107"/>
          </reference>
          <reference field="2" count="1" selected="0">
            <x v="0"/>
          </reference>
          <reference field="44" count="1" selected="0">
            <x v="174"/>
          </reference>
        </references>
      </pivotArea>
    </format>
    <format dxfId="186">
      <pivotArea dataOnly="0" labelOnly="1" outline="0" fieldPosition="0">
        <references count="3">
          <reference field="1" count="1">
            <x v="154"/>
          </reference>
          <reference field="2" count="1" selected="0">
            <x v="0"/>
          </reference>
          <reference field="44" count="1" selected="0">
            <x v="175"/>
          </reference>
        </references>
      </pivotArea>
    </format>
    <format dxfId="185">
      <pivotArea dataOnly="0" labelOnly="1" outline="0" fieldPosition="0">
        <references count="3">
          <reference field="1" count="1">
            <x v="63"/>
          </reference>
          <reference field="2" count="1" selected="0">
            <x v="0"/>
          </reference>
          <reference field="44" count="1" selected="0">
            <x v="41"/>
          </reference>
        </references>
      </pivotArea>
    </format>
    <format dxfId="184">
      <pivotArea dataOnly="0" labelOnly="1" outline="0" fieldPosition="0">
        <references count="3">
          <reference field="1" count="1">
            <x v="110"/>
          </reference>
          <reference field="2" count="1" selected="0">
            <x v="0"/>
          </reference>
          <reference field="44" count="1" selected="0">
            <x v="43"/>
          </reference>
        </references>
      </pivotArea>
    </format>
    <format dxfId="183">
      <pivotArea dataOnly="0" labelOnly="1" outline="0" fieldPosition="0">
        <references count="3">
          <reference field="1" count="1">
            <x v="105"/>
          </reference>
          <reference field="2" count="1" selected="0">
            <x v="82"/>
          </reference>
          <reference field="44" count="1" selected="0">
            <x v="108"/>
          </reference>
        </references>
      </pivotArea>
    </format>
    <format dxfId="182">
      <pivotArea dataOnly="0" labelOnly="1" outline="0" fieldPosition="0">
        <references count="3">
          <reference field="1" count="1">
            <x v="87"/>
          </reference>
          <reference field="2" count="1" selected="0">
            <x v="0"/>
          </reference>
          <reference field="44" count="1" selected="0">
            <x v="100"/>
          </reference>
        </references>
      </pivotArea>
    </format>
    <format dxfId="181">
      <pivotArea dataOnly="0" labelOnly="1" outline="0" fieldPosition="0">
        <references count="3">
          <reference field="1" count="1">
            <x v="68"/>
          </reference>
          <reference field="2" count="1" selected="0">
            <x v="37"/>
          </reference>
          <reference field="44" count="1" selected="0">
            <x v="161"/>
          </reference>
        </references>
      </pivotArea>
    </format>
    <format dxfId="180">
      <pivotArea dataOnly="0" labelOnly="1" outline="0" fieldPosition="0">
        <references count="3">
          <reference field="1" count="1">
            <x v="132"/>
          </reference>
          <reference field="2" count="1" selected="0">
            <x v="0"/>
          </reference>
          <reference field="44" count="1" selected="0">
            <x v="125"/>
          </reference>
        </references>
      </pivotArea>
    </format>
    <format dxfId="179">
      <pivotArea dataOnly="0" labelOnly="1" outline="0" fieldPosition="0">
        <references count="3">
          <reference field="1" count="1">
            <x v="2"/>
          </reference>
          <reference field="2" count="1" selected="0">
            <x v="0"/>
          </reference>
          <reference field="44" count="1" selected="0">
            <x v="173"/>
          </reference>
        </references>
      </pivotArea>
    </format>
    <format dxfId="178">
      <pivotArea dataOnly="0" labelOnly="1" outline="0" fieldPosition="0">
        <references count="3">
          <reference field="1" count="1">
            <x v="84"/>
          </reference>
          <reference field="2" count="1" selected="0">
            <x v="0"/>
          </reference>
          <reference field="44" count="1" selected="0">
            <x v="36"/>
          </reference>
        </references>
      </pivotArea>
    </format>
    <format dxfId="177">
      <pivotArea dataOnly="0" labelOnly="1" outline="0" fieldPosition="0">
        <references count="3">
          <reference field="1" count="1">
            <x v="4"/>
          </reference>
          <reference field="2" count="1" selected="0">
            <x v="0"/>
          </reference>
          <reference field="44" count="1" selected="0">
            <x v="170"/>
          </reference>
        </references>
      </pivotArea>
    </format>
    <format dxfId="176">
      <pivotArea dataOnly="0" labelOnly="1" outline="0" fieldPosition="0">
        <references count="3">
          <reference field="1" count="1">
            <x v="28"/>
          </reference>
          <reference field="2" count="1" selected="0">
            <x v="0"/>
          </reference>
          <reference field="44" count="1" selected="0">
            <x v="111"/>
          </reference>
        </references>
      </pivotArea>
    </format>
    <format dxfId="175">
      <pivotArea dataOnly="0" labelOnly="1" outline="0" fieldPosition="0">
        <references count="3">
          <reference field="1" count="1">
            <x v="119"/>
          </reference>
          <reference field="2" count="1" selected="0">
            <x v="65"/>
          </reference>
          <reference field="44" count="1" selected="0">
            <x v="84"/>
          </reference>
        </references>
      </pivotArea>
    </format>
    <format dxfId="174">
      <pivotArea dataOnly="0" labelOnly="1" outline="0" fieldPosition="0">
        <references count="3">
          <reference field="1" count="1">
            <x v="168"/>
          </reference>
          <reference field="2" count="1" selected="0">
            <x v="0"/>
          </reference>
          <reference field="44" count="1" selected="0">
            <x v="105"/>
          </reference>
        </references>
      </pivotArea>
    </format>
    <format dxfId="173">
      <pivotArea dataOnly="0" labelOnly="1" outline="0" fieldPosition="0">
        <references count="3">
          <reference field="1" count="1">
            <x v="56"/>
          </reference>
          <reference field="2" count="1" selected="0">
            <x v="31"/>
          </reference>
          <reference field="44" count="1" selected="0">
            <x v="30"/>
          </reference>
        </references>
      </pivotArea>
    </format>
    <format dxfId="172">
      <pivotArea dataOnly="0" labelOnly="1" outline="0" fieldPosition="0">
        <references count="3">
          <reference field="1" count="1">
            <x v="116"/>
          </reference>
          <reference field="2" count="1" selected="0">
            <x v="0"/>
          </reference>
          <reference field="44" count="1" selected="0">
            <x v="2"/>
          </reference>
        </references>
      </pivotArea>
    </format>
    <format dxfId="171">
      <pivotArea dataOnly="0" labelOnly="1" outline="0" fieldPosition="0">
        <references count="3">
          <reference field="1" count="1">
            <x v="26"/>
          </reference>
          <reference field="2" count="1" selected="0">
            <x v="3"/>
          </reference>
          <reference field="44" count="1" selected="0">
            <x v="164"/>
          </reference>
        </references>
      </pivotArea>
    </format>
    <format dxfId="170">
      <pivotArea dataOnly="0" labelOnly="1" outline="0" fieldPosition="0">
        <references count="3">
          <reference field="1" count="1">
            <x v="14"/>
          </reference>
          <reference field="2" count="1" selected="0">
            <x v="24"/>
          </reference>
          <reference field="44" count="1" selected="0">
            <x v="49"/>
          </reference>
        </references>
      </pivotArea>
    </format>
    <format dxfId="169">
      <pivotArea dataOnly="0" labelOnly="1" outline="0" fieldPosition="0">
        <references count="3">
          <reference field="1" count="1">
            <x v="3"/>
          </reference>
          <reference field="2" count="1" selected="0">
            <x v="0"/>
          </reference>
          <reference field="44" count="1" selected="0">
            <x v="128"/>
          </reference>
        </references>
      </pivotArea>
    </format>
    <format dxfId="168">
      <pivotArea dataOnly="0" labelOnly="1" outline="0" fieldPosition="0">
        <references count="3">
          <reference field="1" count="1">
            <x v="148"/>
          </reference>
          <reference field="2" count="1" selected="0">
            <x v="0"/>
          </reference>
          <reference field="44" count="1" selected="0">
            <x v="35"/>
          </reference>
        </references>
      </pivotArea>
    </format>
    <format dxfId="167">
      <pivotArea dataOnly="0" labelOnly="1" outline="0" fieldPosition="0">
        <references count="3">
          <reference field="1" count="1">
            <x v="9"/>
          </reference>
          <reference field="2" count="1" selected="0">
            <x v="7"/>
          </reference>
          <reference field="44" count="1" selected="0">
            <x v="142"/>
          </reference>
        </references>
      </pivotArea>
    </format>
    <format dxfId="166">
      <pivotArea dataOnly="0" labelOnly="1" outline="0" fieldPosition="0">
        <references count="3">
          <reference field="1" count="1">
            <x v="5"/>
          </reference>
          <reference field="2" count="1" selected="0">
            <x v="6"/>
          </reference>
          <reference field="44" count="1" selected="0">
            <x v="153"/>
          </reference>
        </references>
      </pivotArea>
    </format>
    <format dxfId="165">
      <pivotArea dataOnly="0" labelOnly="1" outline="0" fieldPosition="0">
        <references count="3">
          <reference field="1" count="1">
            <x v="162"/>
          </reference>
          <reference field="2" count="1" selected="0">
            <x v="0"/>
          </reference>
          <reference field="44" count="1" selected="0">
            <x v="143"/>
          </reference>
        </references>
      </pivotArea>
    </format>
    <format dxfId="164">
      <pivotArea dataOnly="0" labelOnly="1" outline="0" fieldPosition="0">
        <references count="3">
          <reference field="1" count="1">
            <x v="137"/>
          </reference>
          <reference field="2" count="1" selected="0">
            <x v="69"/>
          </reference>
          <reference field="44" count="1" selected="0">
            <x v="149"/>
          </reference>
        </references>
      </pivotArea>
    </format>
    <format dxfId="163">
      <pivotArea dataOnly="0" labelOnly="1" outline="0" fieldPosition="0">
        <references count="3">
          <reference field="1" count="1">
            <x v="159"/>
          </reference>
          <reference field="2" count="1" selected="0">
            <x v="0"/>
          </reference>
          <reference field="44" count="1" selected="0">
            <x v="33"/>
          </reference>
        </references>
      </pivotArea>
    </format>
    <format dxfId="162">
      <pivotArea dataOnly="0" labelOnly="1" outline="0" fieldPosition="0">
        <references count="3">
          <reference field="1" count="1">
            <x v="76"/>
          </reference>
          <reference field="2" count="1" selected="0">
            <x v="45"/>
          </reference>
          <reference field="44" count="1" selected="0">
            <x v="50"/>
          </reference>
        </references>
      </pivotArea>
    </format>
    <format dxfId="161">
      <pivotArea dataOnly="0" labelOnly="1" outline="0" fieldPosition="0">
        <references count="3">
          <reference field="1" count="1">
            <x v="122"/>
          </reference>
          <reference field="2" count="1" selected="0">
            <x v="66"/>
          </reference>
          <reference field="44" count="1" selected="0">
            <x v="77"/>
          </reference>
        </references>
      </pivotArea>
    </format>
    <format dxfId="160">
      <pivotArea dataOnly="0" labelOnly="1" outline="0" fieldPosition="0">
        <references count="3">
          <reference field="1" count="1">
            <x v="92"/>
          </reference>
          <reference field="2" count="1" selected="0">
            <x v="53"/>
          </reference>
          <reference field="44" count="1" selected="0">
            <x v="117"/>
          </reference>
        </references>
      </pivotArea>
    </format>
    <format dxfId="159">
      <pivotArea dataOnly="0" labelOnly="1" outline="0" fieldPosition="0">
        <references count="3">
          <reference field="1" count="1">
            <x v="135"/>
          </reference>
          <reference field="2" count="1" selected="0">
            <x v="0"/>
          </reference>
          <reference field="44" count="1" selected="0">
            <x v="27"/>
          </reference>
        </references>
      </pivotArea>
    </format>
    <format dxfId="158">
      <pivotArea dataOnly="0" labelOnly="1" outline="0" fieldPosition="0">
        <references count="3">
          <reference field="1" count="1">
            <x v="123"/>
          </reference>
          <reference field="2" count="1" selected="0">
            <x v="0"/>
          </reference>
          <reference field="44" count="1" selected="0">
            <x v="181"/>
          </reference>
        </references>
      </pivotArea>
    </format>
    <format dxfId="157">
      <pivotArea dataOnly="0" labelOnly="1" outline="0" fieldPosition="0">
        <references count="3">
          <reference field="1" count="1">
            <x v="36"/>
          </reference>
          <reference field="2" count="1" selected="0">
            <x v="18"/>
          </reference>
          <reference field="44" count="1" selected="0">
            <x v="54"/>
          </reference>
        </references>
      </pivotArea>
    </format>
    <format dxfId="156">
      <pivotArea dataOnly="0" labelOnly="1" outline="0" fieldPosition="0">
        <references count="3">
          <reference field="1" count="1">
            <x v="140"/>
          </reference>
          <reference field="2" count="1" selected="0">
            <x v="0"/>
          </reference>
          <reference field="44" count="1" selected="0">
            <x v="79"/>
          </reference>
        </references>
      </pivotArea>
    </format>
    <format dxfId="155">
      <pivotArea dataOnly="0" labelOnly="1" outline="0" fieldPosition="0">
        <references count="3">
          <reference field="1" count="1">
            <x v="65"/>
          </reference>
          <reference field="2" count="1" selected="0">
            <x v="0"/>
          </reference>
          <reference field="44" count="1" selected="0">
            <x v="124"/>
          </reference>
        </references>
      </pivotArea>
    </format>
    <format dxfId="154">
      <pivotArea dataOnly="0" labelOnly="1" outline="0" fieldPosition="0">
        <references count="3">
          <reference field="1" count="1">
            <x v="104"/>
          </reference>
          <reference field="2" count="1" selected="0">
            <x v="59"/>
          </reference>
          <reference field="44" count="1" selected="0">
            <x v="163"/>
          </reference>
        </references>
      </pivotArea>
    </format>
    <format dxfId="153">
      <pivotArea dataOnly="0" labelOnly="1" outline="0" fieldPosition="0">
        <references count="3">
          <reference field="1" count="1">
            <x v="130"/>
          </reference>
          <reference field="2" count="1" selected="0">
            <x v="0"/>
          </reference>
          <reference field="44" count="1" selected="0">
            <x v="139"/>
          </reference>
        </references>
      </pivotArea>
    </format>
    <format dxfId="152">
      <pivotArea dataOnly="0" labelOnly="1" outline="0" fieldPosition="0">
        <references count="3">
          <reference field="1" count="1">
            <x v="102"/>
          </reference>
          <reference field="2" count="1" selected="0">
            <x v="0"/>
          </reference>
          <reference field="44" count="1" selected="0">
            <x v="137"/>
          </reference>
        </references>
      </pivotArea>
    </format>
    <format dxfId="151">
      <pivotArea dataOnly="0" labelOnly="1" outline="0" fieldPosition="0">
        <references count="3">
          <reference field="1" count="1">
            <x v="11"/>
          </reference>
          <reference field="2" count="1" selected="0">
            <x v="0"/>
          </reference>
          <reference field="44" count="1" selected="0">
            <x v="96"/>
          </reference>
        </references>
      </pivotArea>
    </format>
    <format dxfId="150">
      <pivotArea dataOnly="0" labelOnly="1" outline="0" fieldPosition="0">
        <references count="3">
          <reference field="1" count="1">
            <x v="129"/>
          </reference>
          <reference field="2" count="1" selected="0">
            <x v="0"/>
          </reference>
          <reference field="44" count="1" selected="0">
            <x v="29"/>
          </reference>
        </references>
      </pivotArea>
    </format>
    <format dxfId="149">
      <pivotArea dataOnly="0" labelOnly="1" outline="0" fieldPosition="0">
        <references count="3">
          <reference field="1" count="1">
            <x v="0"/>
          </reference>
          <reference field="2" count="1" selected="0">
            <x v="0"/>
          </reference>
          <reference field="44" count="1" selected="0">
            <x v="40"/>
          </reference>
        </references>
      </pivotArea>
    </format>
    <format dxfId="148">
      <pivotArea dataOnly="0" labelOnly="1" outline="0" fieldPosition="0">
        <references count="3">
          <reference field="1" count="1">
            <x v="47"/>
          </reference>
          <reference field="2" count="1" selected="0">
            <x v="0"/>
          </reference>
          <reference field="44" count="1" selected="0">
            <x v="176"/>
          </reference>
        </references>
      </pivotArea>
    </format>
    <format dxfId="147">
      <pivotArea dataOnly="0" labelOnly="1" outline="0" fieldPosition="0">
        <references count="3">
          <reference field="1" count="1">
            <x v="64"/>
          </reference>
          <reference field="2" count="1" selected="0">
            <x v="0"/>
          </reference>
          <reference field="44" count="1" selected="0">
            <x v="69"/>
          </reference>
        </references>
      </pivotArea>
    </format>
    <format dxfId="146">
      <pivotArea dataOnly="0" labelOnly="1" outline="0" fieldPosition="0">
        <references count="3">
          <reference field="1" count="1">
            <x v="59"/>
          </reference>
          <reference field="2" count="1" selected="0">
            <x v="0"/>
          </reference>
          <reference field="44" count="1" selected="0">
            <x v="64"/>
          </reference>
        </references>
      </pivotArea>
    </format>
    <format dxfId="145">
      <pivotArea dataOnly="0" labelOnly="1" outline="0" fieldPosition="0">
        <references count="3">
          <reference field="1" count="1">
            <x v="166"/>
          </reference>
          <reference field="2" count="1" selected="0">
            <x v="0"/>
          </reference>
          <reference field="44" count="1" selected="0">
            <x v="130"/>
          </reference>
        </references>
      </pivotArea>
    </format>
    <format dxfId="144">
      <pivotArea dataOnly="0" labelOnly="1" outline="0" fieldPosition="0">
        <references count="3">
          <reference field="1" count="1">
            <x v="141"/>
          </reference>
          <reference field="2" count="1" selected="0">
            <x v="0"/>
          </reference>
          <reference field="44" count="1" selected="0">
            <x v="159"/>
          </reference>
        </references>
      </pivotArea>
    </format>
    <format dxfId="143">
      <pivotArea dataOnly="0" labelOnly="1" outline="0" fieldPosition="0">
        <references count="3">
          <reference field="1" count="1">
            <x v="163"/>
          </reference>
          <reference field="2" count="1" selected="0">
            <x v="0"/>
          </reference>
          <reference field="44" count="1" selected="0">
            <x v="94"/>
          </reference>
        </references>
      </pivotArea>
    </format>
    <format dxfId="142">
      <pivotArea dataOnly="0" labelOnly="1" outline="0" fieldPosition="0">
        <references count="3">
          <reference field="1" count="1">
            <x v="6"/>
          </reference>
          <reference field="2" count="1" selected="0">
            <x v="12"/>
          </reference>
          <reference field="44" count="1" selected="0">
            <x v="99"/>
          </reference>
        </references>
      </pivotArea>
    </format>
    <format dxfId="141">
      <pivotArea dataOnly="0" labelOnly="1" outline="0" fieldPosition="0">
        <references count="3">
          <reference field="1" count="1">
            <x v="97"/>
          </reference>
          <reference field="2" count="1" selected="0">
            <x v="0"/>
          </reference>
          <reference field="44" count="1" selected="0">
            <x v="8"/>
          </reference>
        </references>
      </pivotArea>
    </format>
    <format dxfId="140">
      <pivotArea dataOnly="0" labelOnly="1" outline="0" fieldPosition="0">
        <references count="3">
          <reference field="1" count="1">
            <x v="165"/>
          </reference>
          <reference field="2" count="1" selected="0">
            <x v="81"/>
          </reference>
          <reference field="44" count="1" selected="0">
            <x v="185"/>
          </reference>
        </references>
      </pivotArea>
    </format>
    <format dxfId="139">
      <pivotArea dataOnly="0" labelOnly="1" outline="0" fieldPosition="0">
        <references count="3">
          <reference field="1" count="1">
            <x v="61"/>
          </reference>
          <reference field="2" count="1" selected="0">
            <x v="0"/>
          </reference>
          <reference field="44" count="1" selected="0">
            <x v="66"/>
          </reference>
        </references>
      </pivotArea>
    </format>
    <format dxfId="138">
      <pivotArea dataOnly="0" labelOnly="1" outline="0" fieldPosition="0">
        <references count="3">
          <reference field="1" count="1">
            <x v="41"/>
          </reference>
          <reference field="2" count="1" selected="0">
            <x v="0"/>
          </reference>
          <reference field="44" count="1" selected="0">
            <x v="160"/>
          </reference>
        </references>
      </pivotArea>
    </format>
    <format dxfId="137">
      <pivotArea dataOnly="0" labelOnly="1" outline="0" fieldPosition="0">
        <references count="3">
          <reference field="1" count="1">
            <x v="121"/>
          </reference>
          <reference field="2" count="1" selected="0">
            <x v="0"/>
          </reference>
          <reference field="44" count="1" selected="0">
            <x v="3"/>
          </reference>
        </references>
      </pivotArea>
    </format>
    <format dxfId="136">
      <pivotArea dataOnly="0" labelOnly="1" outline="0" fieldPosition="0">
        <references count="3">
          <reference field="1" count="1">
            <x v="91"/>
          </reference>
          <reference field="2" count="1" selected="0">
            <x v="0"/>
          </reference>
          <reference field="44" count="1" selected="0">
            <x v="133"/>
          </reference>
        </references>
      </pivotArea>
    </format>
    <format dxfId="135">
      <pivotArea dataOnly="0" labelOnly="1" outline="0" fieldPosition="0">
        <references count="3">
          <reference field="1" count="1">
            <x v="37"/>
          </reference>
          <reference field="2" count="1" selected="0">
            <x v="0"/>
          </reference>
          <reference field="44" count="1" selected="0">
            <x v="83"/>
          </reference>
        </references>
      </pivotArea>
    </format>
    <format dxfId="134">
      <pivotArea dataOnly="0" labelOnly="1" outline="0" fieldPosition="0">
        <references count="3">
          <reference field="1" count="1">
            <x v="149"/>
          </reference>
          <reference field="2" count="1" selected="0">
            <x v="75"/>
          </reference>
          <reference field="44" count="1" selected="0">
            <x v="81"/>
          </reference>
        </references>
      </pivotArea>
    </format>
    <format dxfId="133">
      <pivotArea dataOnly="0" labelOnly="1" outline="0" fieldPosition="0">
        <references count="3">
          <reference field="1" count="1">
            <x v="109"/>
          </reference>
          <reference field="2" count="1" selected="0">
            <x v="61"/>
          </reference>
          <reference field="44" count="1" selected="0">
            <x v="172"/>
          </reference>
        </references>
      </pivotArea>
    </format>
    <format dxfId="132">
      <pivotArea dataOnly="0" labelOnly="1" outline="0" fieldPosition="0">
        <references count="3">
          <reference field="1" count="1">
            <x v="156"/>
          </reference>
          <reference field="2" count="1" selected="0">
            <x v="78"/>
          </reference>
          <reference field="44" count="1" selected="0">
            <x v="92"/>
          </reference>
        </references>
      </pivotArea>
    </format>
    <format dxfId="131">
      <pivotArea dataOnly="0" labelOnly="1" outline="0" fieldPosition="0">
        <references count="3">
          <reference field="1" count="1">
            <x v="45"/>
          </reference>
          <reference field="2" count="1" selected="0">
            <x v="0"/>
          </reference>
          <reference field="44" count="1" selected="0">
            <x v="107"/>
          </reference>
        </references>
      </pivotArea>
    </format>
    <format dxfId="130">
      <pivotArea dataOnly="0" labelOnly="1" outline="0" fieldPosition="0">
        <references count="3">
          <reference field="1" count="1">
            <x v="138"/>
          </reference>
          <reference field="2" count="1" selected="0">
            <x v="0"/>
          </reference>
          <reference field="44" count="1" selected="0">
            <x v="1"/>
          </reference>
        </references>
      </pivotArea>
    </format>
    <format dxfId="129">
      <pivotArea dataOnly="0" labelOnly="1" outline="0" fieldPosition="0">
        <references count="3">
          <reference field="1" count="1">
            <x v="8"/>
          </reference>
          <reference field="2" count="1" selected="0">
            <x v="16"/>
          </reference>
          <reference field="44" count="1" selected="0">
            <x v="10"/>
          </reference>
        </references>
      </pivotArea>
    </format>
    <format dxfId="128">
      <pivotArea dataOnly="0" labelOnly="1" outline="0" fieldPosition="0">
        <references count="3">
          <reference field="1" count="1">
            <x v="17"/>
          </reference>
          <reference field="2" count="1" selected="0">
            <x v="4"/>
          </reference>
          <reference field="44" count="1" selected="0">
            <x v="155"/>
          </reference>
        </references>
      </pivotArea>
    </format>
    <format dxfId="127">
      <pivotArea dataOnly="0" labelOnly="1" outline="0" fieldPosition="0">
        <references count="3">
          <reference field="1" count="1">
            <x v="146"/>
          </reference>
          <reference field="2" count="1" selected="0">
            <x v="73"/>
          </reference>
          <reference field="44" count="1" selected="0">
            <x v="0"/>
          </reference>
        </references>
      </pivotArea>
    </format>
    <format dxfId="126">
      <pivotArea dataOnly="0" labelOnly="1" outline="0" fieldPosition="0">
        <references count="3">
          <reference field="1" count="1">
            <x v="12"/>
          </reference>
          <reference field="2" count="1" selected="0">
            <x v="1"/>
          </reference>
          <reference field="44" count="1" selected="0">
            <x v="166"/>
          </reference>
        </references>
      </pivotArea>
    </format>
    <format dxfId="125">
      <pivotArea dataOnly="0" labelOnly="1" outline="0" fieldPosition="0">
        <references count="3">
          <reference field="1" count="1">
            <x v="58"/>
          </reference>
          <reference field="2" count="1" selected="0">
            <x v="33"/>
          </reference>
          <reference field="44" count="1" selected="0">
            <x v="106"/>
          </reference>
        </references>
      </pivotArea>
    </format>
    <format dxfId="124">
      <pivotArea dataOnly="0" labelOnly="1" outline="0" fieldPosition="0">
        <references count="3">
          <reference field="1" count="1">
            <x v="1"/>
          </reference>
          <reference field="2" count="1" selected="0">
            <x v="13"/>
          </reference>
          <reference field="44" count="1" selected="0">
            <x v="48"/>
          </reference>
        </references>
      </pivotArea>
    </format>
    <format dxfId="123">
      <pivotArea dataOnly="0" labelOnly="1" outline="0" fieldPosition="0">
        <references count="3">
          <reference field="1" count="1">
            <x v="151"/>
          </reference>
          <reference field="2" count="1" selected="0">
            <x v="0"/>
          </reference>
          <reference field="44" count="1" selected="0">
            <x v="180"/>
          </reference>
        </references>
      </pivotArea>
    </format>
    <format dxfId="122">
      <pivotArea dataOnly="0" labelOnly="1" outline="0" fieldPosition="0">
        <references count="3">
          <reference field="1" count="1">
            <x v="83"/>
          </reference>
          <reference field="2" count="1" selected="0">
            <x v="49"/>
          </reference>
          <reference field="44" count="1" selected="0">
            <x v="98"/>
          </reference>
        </references>
      </pivotArea>
    </format>
    <format dxfId="121">
      <pivotArea dataOnly="0" labelOnly="1" outline="0" fieldPosition="0">
        <references count="3">
          <reference field="1" count="1">
            <x v="50"/>
          </reference>
          <reference field="2" count="1" selected="0">
            <x v="0"/>
          </reference>
          <reference field="44" count="1" selected="0">
            <x v="123"/>
          </reference>
        </references>
      </pivotArea>
    </format>
    <format dxfId="120">
      <pivotArea dataOnly="0" labelOnly="1" outline="0" fieldPosition="0">
        <references count="3">
          <reference field="1" count="1">
            <x v="155"/>
          </reference>
          <reference field="2" count="1" selected="0">
            <x v="77"/>
          </reference>
          <reference field="44" count="1" selected="0">
            <x v="140"/>
          </reference>
        </references>
      </pivotArea>
    </format>
    <format dxfId="119">
      <pivotArea dataOnly="0" labelOnly="1" outline="0" fieldPosition="0">
        <references count="3">
          <reference field="1" count="1">
            <x v="90"/>
          </reference>
          <reference field="2" count="1" selected="0">
            <x v="52"/>
          </reference>
          <reference field="44" count="1" selected="0">
            <x v="168"/>
          </reference>
        </references>
      </pivotArea>
    </format>
    <format dxfId="118">
      <pivotArea dataOnly="0" labelOnly="1" outline="0" fieldPosition="0">
        <references count="3">
          <reference field="1" count="1">
            <x v="16"/>
          </reference>
          <reference field="2" count="1" selected="0">
            <x v="11"/>
          </reference>
          <reference field="44" count="1" selected="0">
            <x v="67"/>
          </reference>
        </references>
      </pivotArea>
    </format>
    <format dxfId="117">
      <pivotArea dataOnly="0" labelOnly="1" outline="0" fieldPosition="0">
        <references count="3">
          <reference field="1" count="1">
            <x v="145"/>
          </reference>
          <reference field="2" count="1" selected="0">
            <x v="72"/>
          </reference>
          <reference field="44" count="1" selected="0">
            <x v="73"/>
          </reference>
        </references>
      </pivotArea>
    </format>
    <format dxfId="116">
      <pivotArea dataOnly="0" labelOnly="1" outline="0" fieldPosition="0">
        <references count="3">
          <reference field="1" count="1">
            <x v="77"/>
          </reference>
          <reference field="2" count="1" selected="0">
            <x v="46"/>
          </reference>
          <reference field="44" count="1" selected="0">
            <x v="56"/>
          </reference>
        </references>
      </pivotArea>
    </format>
    <format dxfId="115">
      <pivotArea dataOnly="0" labelOnly="1" outline="0" fieldPosition="0">
        <references count="3">
          <reference field="1" count="1">
            <x v="96"/>
          </reference>
          <reference field="2" count="1" selected="0">
            <x v="56"/>
          </reference>
          <reference field="44" count="1" selected="0">
            <x v="28"/>
          </reference>
        </references>
      </pivotArea>
    </format>
    <format dxfId="114">
      <pivotArea dataOnly="0" labelOnly="1" outline="0" fieldPosition="0">
        <references count="3">
          <reference field="1" count="1">
            <x v="25"/>
          </reference>
          <reference field="2" count="1" selected="0">
            <x v="0"/>
          </reference>
          <reference field="44" count="1" selected="0">
            <x v="116"/>
          </reference>
        </references>
      </pivotArea>
    </format>
    <format dxfId="113">
      <pivotArea dataOnly="0" labelOnly="1" outline="0" fieldPosition="0">
        <references count="3">
          <reference field="1" count="1">
            <x v="66"/>
          </reference>
          <reference field="2" count="1" selected="0">
            <x v="0"/>
          </reference>
          <reference field="44" count="1" selected="0">
            <x v="4"/>
          </reference>
        </references>
      </pivotArea>
    </format>
    <format dxfId="112">
      <pivotArea dataOnly="0" labelOnly="1" outline="0" fieldPosition="0">
        <references count="3">
          <reference field="1" count="1">
            <x v="88"/>
          </reference>
          <reference field="2" count="1" selected="0">
            <x v="50"/>
          </reference>
          <reference field="44" count="1" selected="0">
            <x v="90"/>
          </reference>
        </references>
      </pivotArea>
    </format>
    <format dxfId="111">
      <pivotArea dataOnly="0" labelOnly="1" outline="0" fieldPosition="0">
        <references count="3">
          <reference field="1" count="1">
            <x v="53"/>
          </reference>
          <reference field="2" count="1" selected="0">
            <x v="28"/>
          </reference>
          <reference field="44" count="1" selected="0">
            <x v="6"/>
          </reference>
        </references>
      </pivotArea>
    </format>
    <format dxfId="110">
      <pivotArea dataOnly="0" labelOnly="1" outline="0" fieldPosition="0">
        <references count="3">
          <reference field="1" count="1">
            <x v="124"/>
          </reference>
          <reference field="2" count="1" selected="0">
            <x v="0"/>
          </reference>
          <reference field="44" count="1" selected="0">
            <x v="156"/>
          </reference>
        </references>
      </pivotArea>
    </format>
    <format dxfId="109">
      <pivotArea dataOnly="0" labelOnly="1" outline="0" fieldPosition="0">
        <references count="3">
          <reference field="1" count="1">
            <x v="152"/>
          </reference>
          <reference field="2" count="1" selected="0">
            <x v="0"/>
          </reference>
          <reference field="44" count="1" selected="0">
            <x v="93"/>
          </reference>
        </references>
      </pivotArea>
    </format>
    <format dxfId="108">
      <pivotArea dataOnly="0" labelOnly="1" outline="0" fieldPosition="0">
        <references count="3">
          <reference field="1" count="1">
            <x v="120"/>
          </reference>
          <reference field="2" count="1" selected="0">
            <x v="0"/>
          </reference>
          <reference field="44" count="1" selected="0">
            <x v="157"/>
          </reference>
        </references>
      </pivotArea>
    </format>
    <format dxfId="107">
      <pivotArea dataOnly="0" labelOnly="1" outline="0" fieldPosition="0">
        <references count="3">
          <reference field="1" count="1">
            <x v="160"/>
          </reference>
          <reference field="2" count="1" selected="0">
            <x v="79"/>
          </reference>
          <reference field="44" count="1" selected="0">
            <x v="80"/>
          </reference>
        </references>
      </pivotArea>
    </format>
    <format dxfId="106">
      <pivotArea dataOnly="0" labelOnly="1" outline="0" fieldPosition="0">
        <references count="3">
          <reference field="1" count="1">
            <x v="30"/>
          </reference>
          <reference field="2" count="1" selected="0">
            <x v="5"/>
          </reference>
          <reference field="44" count="1" selected="0">
            <x v="52"/>
          </reference>
        </references>
      </pivotArea>
    </format>
    <format dxfId="105">
      <pivotArea dataOnly="0" labelOnly="1" outline="0" fieldPosition="0">
        <references count="3">
          <reference field="1" count="1">
            <x v="93"/>
          </reference>
          <reference field="2" count="1" selected="0">
            <x v="0"/>
          </reference>
          <reference field="44" count="1" selected="0">
            <x v="88"/>
          </reference>
        </references>
      </pivotArea>
    </format>
    <format dxfId="104">
      <pivotArea dataOnly="0" labelOnly="1" outline="0" fieldPosition="0">
        <references count="3">
          <reference field="1" count="1">
            <x v="136"/>
          </reference>
          <reference field="2" count="1" selected="0">
            <x v="0"/>
          </reference>
          <reference field="44" count="1" selected="0">
            <x v="154"/>
          </reference>
        </references>
      </pivotArea>
    </format>
    <format dxfId="103">
      <pivotArea dataOnly="0" labelOnly="1" outline="0" fieldPosition="0">
        <references count="3">
          <reference field="1" count="1">
            <x v="60"/>
          </reference>
          <reference field="2" count="1" selected="0">
            <x v="34"/>
          </reference>
          <reference field="44" count="1" selected="0">
            <x v="120"/>
          </reference>
        </references>
      </pivotArea>
    </format>
    <format dxfId="102">
      <pivotArea dataOnly="0" labelOnly="1" outline="0" fieldPosition="0">
        <references count="3">
          <reference field="1" count="1">
            <x v="82"/>
          </reference>
          <reference field="2" count="1" selected="0">
            <x v="48"/>
          </reference>
          <reference field="44" count="1" selected="0">
            <x v="134"/>
          </reference>
        </references>
      </pivotArea>
    </format>
    <format dxfId="101">
      <pivotArea dataOnly="0" labelOnly="1" outline="0" fieldPosition="0">
        <references count="3">
          <reference field="1" count="1">
            <x v="38"/>
          </reference>
          <reference field="2" count="1" selected="0">
            <x v="15"/>
          </reference>
          <reference field="44" count="1" selected="0">
            <x v="75"/>
          </reference>
        </references>
      </pivotArea>
    </format>
    <format dxfId="100">
      <pivotArea dataOnly="0" labelOnly="1" outline="0" fieldPosition="0">
        <references count="3">
          <reference field="1" count="1">
            <x v="81"/>
          </reference>
          <reference field="2" count="1" selected="0">
            <x v="47"/>
          </reference>
          <reference field="44" count="1" selected="0">
            <x v="82"/>
          </reference>
        </references>
      </pivotArea>
    </format>
    <format dxfId="99">
      <pivotArea dataOnly="0" labelOnly="1" outline="0" fieldPosition="0">
        <references count="3">
          <reference field="1" count="1">
            <x v="48"/>
          </reference>
          <reference field="2" count="1" selected="0">
            <x v="0"/>
          </reference>
          <reference field="44" count="1" selected="0">
            <x v="184"/>
          </reference>
        </references>
      </pivotArea>
    </format>
    <format dxfId="98">
      <pivotArea dataOnly="0" labelOnly="1" outline="0" fieldPosition="0">
        <references count="3">
          <reference field="1" count="1">
            <x v="71"/>
          </reference>
          <reference field="2" count="1" selected="0">
            <x v="40"/>
          </reference>
          <reference field="44" count="1" selected="0">
            <x v="151"/>
          </reference>
        </references>
      </pivotArea>
    </format>
    <format dxfId="97">
      <pivotArea dataOnly="0" labelOnly="1" outline="0" fieldPosition="0">
        <references count="3">
          <reference field="1" count="1">
            <x v="78"/>
          </reference>
          <reference field="2" count="1" selected="0">
            <x v="0"/>
          </reference>
          <reference field="44" count="1" selected="0">
            <x v="44"/>
          </reference>
        </references>
      </pivotArea>
    </format>
    <format dxfId="96">
      <pivotArea dataOnly="0" labelOnly="1" outline="0" fieldPosition="0">
        <references count="3">
          <reference field="1" count="1">
            <x v="161"/>
          </reference>
          <reference field="2" count="1" selected="0">
            <x v="80"/>
          </reference>
          <reference field="44" count="1" selected="0">
            <x v="183"/>
          </reference>
        </references>
      </pivotArea>
    </format>
    <format dxfId="95">
      <pivotArea dataOnly="0" labelOnly="1" outline="0" fieldPosition="0">
        <references count="3">
          <reference field="1" count="1">
            <x v="54"/>
          </reference>
          <reference field="2" count="1" selected="0">
            <x v="29"/>
          </reference>
          <reference field="44" count="1" selected="0">
            <x v="34"/>
          </reference>
        </references>
      </pivotArea>
    </format>
    <format dxfId="94">
      <pivotArea dataOnly="0" labelOnly="1" outline="0" fieldPosition="0">
        <references count="3">
          <reference field="1" count="1">
            <x v="51"/>
          </reference>
          <reference field="2" count="1" selected="0">
            <x v="0"/>
          </reference>
          <reference field="44" count="1" selected="0">
            <x v="178"/>
          </reference>
        </references>
      </pivotArea>
    </format>
    <format dxfId="93">
      <pivotArea dataOnly="0" labelOnly="1" outline="0" fieldPosition="0">
        <references count="3">
          <reference field="1" count="1">
            <x v="134"/>
          </reference>
          <reference field="2" count="1" selected="0">
            <x v="0"/>
          </reference>
          <reference field="44" count="1" selected="0">
            <x v="147"/>
          </reference>
        </references>
      </pivotArea>
    </format>
    <format dxfId="92">
      <pivotArea dataOnly="0" labelOnly="1" outline="0" fieldPosition="0">
        <references count="3">
          <reference field="1" count="1">
            <x v="95"/>
          </reference>
          <reference field="2" count="1" selected="0">
            <x v="55"/>
          </reference>
          <reference field="44" count="1" selected="0">
            <x v="104"/>
          </reference>
        </references>
      </pivotArea>
    </format>
    <format dxfId="91">
      <pivotArea dataOnly="0" labelOnly="1" outline="0" fieldPosition="0">
        <references count="3">
          <reference field="1" count="1">
            <x v="86"/>
          </reference>
          <reference field="2" count="1" selected="0">
            <x v="0"/>
          </reference>
          <reference field="44" count="1" selected="0">
            <x v="45"/>
          </reference>
        </references>
      </pivotArea>
    </format>
    <format dxfId="90">
      <pivotArea dataOnly="0" labelOnly="1" outline="0" fieldPosition="0">
        <references count="3">
          <reference field="1" count="1">
            <x v="147"/>
          </reference>
          <reference field="2" count="1" selected="0">
            <x v="74"/>
          </reference>
          <reference field="44" count="1" selected="0">
            <x v="135"/>
          </reference>
        </references>
      </pivotArea>
    </format>
    <format dxfId="89">
      <pivotArea dataOnly="0" labelOnly="1" outline="0" fieldPosition="0">
        <references count="3">
          <reference field="1" count="1">
            <x v="111"/>
          </reference>
          <reference field="2" count="1" selected="0">
            <x v="0"/>
          </reference>
          <reference field="44" count="1" selected="0">
            <x v="7"/>
          </reference>
        </references>
      </pivotArea>
    </format>
    <format dxfId="88">
      <pivotArea dataOnly="0" labelOnly="1" outline="0" fieldPosition="0">
        <references count="3">
          <reference field="1" count="1">
            <x v="46"/>
          </reference>
          <reference field="2" count="1" selected="0">
            <x v="0"/>
          </reference>
          <reference field="44" count="1" selected="0">
            <x v="68"/>
          </reference>
        </references>
      </pivotArea>
    </format>
    <format dxfId="87">
      <pivotArea dataOnly="0" labelOnly="1" outline="0" fieldPosition="0">
        <references count="3">
          <reference field="1" count="1">
            <x v="164"/>
          </reference>
          <reference field="2" count="1" selected="0">
            <x v="0"/>
          </reference>
          <reference field="44" count="1" selected="0">
            <x v="126"/>
          </reference>
        </references>
      </pivotArea>
    </format>
    <format dxfId="86">
      <pivotArea dataOnly="0" labelOnly="1" outline="0" fieldPosition="0">
        <references count="3">
          <reference field="1" count="1">
            <x v="94"/>
          </reference>
          <reference field="2" count="1" selected="0">
            <x v="54"/>
          </reference>
          <reference field="44" count="1" selected="0">
            <x v="65"/>
          </reference>
        </references>
      </pivotArea>
    </format>
    <format dxfId="85">
      <pivotArea dataOnly="0" labelOnly="1" outline="0" fieldPosition="0">
        <references count="3">
          <reference field="1" count="1">
            <x v="126"/>
          </reference>
          <reference field="2" count="1" selected="0">
            <x v="0"/>
          </reference>
          <reference field="44" count="1" selected="0">
            <x v="165"/>
          </reference>
        </references>
      </pivotArea>
    </format>
    <format dxfId="84">
      <pivotArea dataOnly="0" labelOnly="1" outline="0" fieldPosition="0">
        <references count="3">
          <reference field="1" count="1">
            <x v="117"/>
          </reference>
          <reference field="2" count="1" selected="0">
            <x v="64"/>
          </reference>
          <reference field="44" count="1" selected="0">
            <x v="97"/>
          </reference>
        </references>
      </pivotArea>
    </format>
    <format dxfId="83">
      <pivotArea dataOnly="0" labelOnly="1" outline="0" fieldPosition="0">
        <references count="3">
          <reference field="1" count="1">
            <x v="42"/>
          </reference>
          <reference field="2" count="1" selected="0">
            <x v="2"/>
          </reference>
          <reference field="44" count="1" selected="0">
            <x v="37"/>
          </reference>
        </references>
      </pivotArea>
    </format>
    <format dxfId="82">
      <pivotArea dataOnly="0" labelOnly="1" outline="0" fieldPosition="0">
        <references count="3">
          <reference field="1" count="1">
            <x v="72"/>
          </reference>
          <reference field="2" count="1" selected="0">
            <x v="41"/>
          </reference>
          <reference field="44" count="1" selected="0">
            <x v="63"/>
          </reference>
        </references>
      </pivotArea>
    </format>
    <format dxfId="81">
      <pivotArea dataOnly="0" labelOnly="1" outline="0" fieldPosition="0">
        <references count="3">
          <reference field="1" count="1">
            <x v="69"/>
          </reference>
          <reference field="2" count="1" selected="0">
            <x v="38"/>
          </reference>
          <reference field="44" count="1" selected="0">
            <x v="95"/>
          </reference>
        </references>
      </pivotArea>
    </format>
    <format dxfId="80">
      <pivotArea dataOnly="0" labelOnly="1" outline="0" fieldPosition="0">
        <references count="3">
          <reference field="1" count="1">
            <x v="31"/>
          </reference>
          <reference field="2" count="1" selected="0">
            <x v="8"/>
          </reference>
          <reference field="44" count="1" selected="0">
            <x v="109"/>
          </reference>
        </references>
      </pivotArea>
    </format>
    <format dxfId="79">
      <pivotArea dataOnly="0" labelOnly="1" outline="0" fieldPosition="0">
        <references count="3">
          <reference field="1" count="1">
            <x v="55"/>
          </reference>
          <reference field="2" count="1" selected="0">
            <x v="30"/>
          </reference>
          <reference field="44" count="1" selected="0">
            <x v="76"/>
          </reference>
        </references>
      </pivotArea>
    </format>
    <format dxfId="78">
      <pivotArea dataOnly="0" labelOnly="1" outline="0" fieldPosition="0">
        <references count="3">
          <reference field="1" count="1">
            <x v="99"/>
          </reference>
          <reference field="2" count="1" selected="0">
            <x v="57"/>
          </reference>
          <reference field="44" count="1" selected="0">
            <x v="53"/>
          </reference>
        </references>
      </pivotArea>
    </format>
    <format dxfId="77">
      <pivotArea dataOnly="0" labelOnly="1" outline="0" fieldPosition="0">
        <references count="3">
          <reference field="1" count="1">
            <x v="118"/>
          </reference>
          <reference field="2" count="1" selected="0">
            <x v="0"/>
          </reference>
          <reference field="44" count="1" selected="0">
            <x v="103"/>
          </reference>
        </references>
      </pivotArea>
    </format>
    <format dxfId="76">
      <pivotArea dataOnly="0" labelOnly="1" outline="0" fieldPosition="0">
        <references count="3">
          <reference field="1" count="1">
            <x v="143"/>
          </reference>
          <reference field="2" count="1" selected="0">
            <x v="71"/>
          </reference>
          <reference field="44" count="1" selected="0">
            <x v="148"/>
          </reference>
        </references>
      </pivotArea>
    </format>
    <format dxfId="75">
      <pivotArea dataOnly="0" labelOnly="1" outline="0" fieldPosition="0">
        <references count="3">
          <reference field="1" count="1">
            <x v="167"/>
          </reference>
          <reference field="2" count="1" selected="0">
            <x v="0"/>
          </reference>
          <reference field="44" count="1" selected="0">
            <x v="144"/>
          </reference>
        </references>
      </pivotArea>
    </format>
    <format dxfId="74">
      <pivotArea dataOnly="0" labelOnly="1" outline="0" fieldPosition="0">
        <references count="3">
          <reference field="1" count="1">
            <x v="73"/>
          </reference>
          <reference field="2" count="1" selected="0">
            <x v="42"/>
          </reference>
          <reference field="44" count="1" selected="0">
            <x v="129"/>
          </reference>
        </references>
      </pivotArea>
    </format>
    <format dxfId="73">
      <pivotArea dataOnly="0" labelOnly="1" outline="0" fieldPosition="0">
        <references count="3">
          <reference field="1" count="1">
            <x v="18"/>
          </reference>
          <reference field="2" count="1" selected="0">
            <x v="0"/>
          </reference>
          <reference field="44" count="1" selected="0">
            <x v="138"/>
          </reference>
        </references>
      </pivotArea>
    </format>
    <format dxfId="72">
      <pivotArea dataOnly="0" labelOnly="1" outline="0" fieldPosition="0">
        <references count="3">
          <reference field="1" count="1">
            <x v="144"/>
          </reference>
          <reference field="2" count="1" selected="0">
            <x v="76"/>
          </reference>
          <reference field="44" count="1" selected="0">
            <x v="169"/>
          </reference>
        </references>
      </pivotArea>
    </format>
    <format dxfId="71">
      <pivotArea dataOnly="0" labelOnly="1" outline="0" fieldPosition="0">
        <references count="3">
          <reference field="1" count="1">
            <x v="15"/>
          </reference>
          <reference field="2" count="1" selected="0">
            <x v="0"/>
          </reference>
          <reference field="44" count="1" selected="0">
            <x v="121"/>
          </reference>
        </references>
      </pivotArea>
    </format>
    <format dxfId="70">
      <pivotArea dataOnly="0" labelOnly="1" outline="0" fieldPosition="0">
        <references count="3">
          <reference field="1" count="1">
            <x v="142"/>
          </reference>
          <reference field="2" count="1" selected="0">
            <x v="0"/>
          </reference>
          <reference field="44" count="1" selected="0">
            <x v="167"/>
          </reference>
        </references>
      </pivotArea>
    </format>
    <format dxfId="69">
      <pivotArea dataOnly="0" labelOnly="1" outline="0" fieldPosition="0">
        <references count="3">
          <reference field="1" count="1">
            <x v="39"/>
          </reference>
          <reference field="2" count="1" selected="0">
            <x v="25"/>
          </reference>
          <reference field="44" count="1" selected="0">
            <x v="51"/>
          </reference>
        </references>
      </pivotArea>
    </format>
    <format dxfId="68">
      <pivotArea dataOnly="0" labelOnly="1" outline="0" fieldPosition="0">
        <references count="3">
          <reference field="1" count="1">
            <x v="7"/>
          </reference>
          <reference field="2" count="1" selected="0">
            <x v="0"/>
          </reference>
          <reference field="44" count="1" selected="0">
            <x v="132"/>
          </reference>
        </references>
      </pivotArea>
    </format>
    <format dxfId="67">
      <pivotArea dataOnly="0" labelOnly="1" outline="0" fieldPosition="0">
        <references count="3">
          <reference field="1" count="1">
            <x v="49"/>
          </reference>
          <reference field="2" count="1" selected="0">
            <x v="27"/>
          </reference>
          <reference field="44" count="1" selected="0">
            <x v="39"/>
          </reference>
        </references>
      </pivotArea>
    </format>
    <format dxfId="66">
      <pivotArea dataOnly="0" labelOnly="1" outline="0" fieldPosition="0">
        <references count="3">
          <reference field="1" count="1">
            <x v="62"/>
          </reference>
          <reference field="2" count="1" selected="0">
            <x v="35"/>
          </reference>
          <reference field="44" count="1" selected="0">
            <x v="119"/>
          </reference>
        </references>
      </pivotArea>
    </format>
    <format dxfId="65">
      <pivotArea dataOnly="0" labelOnly="1" outline="0" fieldPosition="0">
        <references count="3">
          <reference field="1" count="1">
            <x v="67"/>
          </reference>
          <reference field="2" count="1" selected="0">
            <x v="36"/>
          </reference>
          <reference field="44" count="1" selected="0">
            <x v="179"/>
          </reference>
        </references>
      </pivotArea>
    </format>
    <format dxfId="64">
      <pivotArea dataOnly="0" labelOnly="1" outline="0" fieldPosition="0">
        <references count="3">
          <reference field="1" count="1">
            <x v="153"/>
          </reference>
          <reference field="2" count="1" selected="0">
            <x v="0"/>
          </reference>
          <reference field="44" count="1" selected="0">
            <x v="72"/>
          </reference>
        </references>
      </pivotArea>
    </format>
    <format dxfId="63">
      <pivotArea dataOnly="0" labelOnly="1" outline="0" fieldPosition="0">
        <references count="3">
          <reference field="1" count="1">
            <x v="29"/>
          </reference>
          <reference field="2" count="1" selected="0">
            <x v="9"/>
          </reference>
          <reference field="44" count="1" selected="0">
            <x v="152"/>
          </reference>
        </references>
      </pivotArea>
    </format>
    <format dxfId="62">
      <pivotArea dataOnly="0" labelOnly="1" outline="0" fieldPosition="0">
        <references count="3">
          <reference field="1" count="1">
            <x v="10"/>
          </reference>
          <reference field="2" count="1" selected="0">
            <x v="0"/>
          </reference>
          <reference field="44" count="1" selected="0">
            <x v="71"/>
          </reference>
        </references>
      </pivotArea>
    </format>
    <format dxfId="61">
      <pivotArea dataOnly="0" labelOnly="1" outline="0" fieldPosition="0">
        <references count="3">
          <reference field="1" count="1">
            <x v="89"/>
          </reference>
          <reference field="2" count="1" selected="0">
            <x v="51"/>
          </reference>
          <reference field="44" count="1" selected="0">
            <x v="89"/>
          </reference>
        </references>
      </pivotArea>
    </format>
    <format dxfId="60">
      <pivotArea dataOnly="0" labelOnly="1" outline="0" fieldPosition="0">
        <references count="3">
          <reference field="1" count="1">
            <x v="35"/>
          </reference>
          <reference field="2" count="1" selected="0">
            <x v="21"/>
          </reference>
          <reference field="44" count="1" selected="0">
            <x v="59"/>
          </reference>
        </references>
      </pivotArea>
    </format>
  </formats>
  <pivotTableStyleInfo name="Draaitabelstijl 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name="Draaitabel3" cacheId="34" applyNumberFormats="0" applyBorderFormats="0" applyFontFormats="0" applyPatternFormats="0" applyAlignmentFormats="0" applyWidthHeightFormats="1" dataCaption="Waarden" updatedVersion="4" minRefreshableVersion="3" useAutoFormatting="1" rowGrandTotals="0" itemPrintTitles="1" createdVersion="6" indent="0" outline="1" outlineData="1" multipleFieldFilters="0" rowHeaderCaption="Bureaus">
  <location ref="C15:E27" firstHeaderRow="0" firstDataRow="1" firstDataCol="1"/>
  <pivotFields count="36">
    <pivotField axis="axisRow" dataField="1" showAll="0" sortType="descending">
      <items count="23">
        <item x="0"/>
        <item x="6"/>
        <item m="1" x="13"/>
        <item x="7"/>
        <item x="4"/>
        <item x="10"/>
        <item m="1" x="21"/>
        <item x="9"/>
        <item m="1" x="17"/>
        <item x="1"/>
        <item m="1" x="16"/>
        <item x="5"/>
        <item x="8"/>
        <item m="1" x="14"/>
        <item m="1" x="15"/>
        <item m="1" x="19"/>
        <item x="3"/>
        <item x="2"/>
        <item x="11"/>
        <item m="1" x="18"/>
        <item m="1" x="20"/>
        <item h="1" x="12"/>
        <item t="default"/>
      </items>
      <autoSortScope>
        <pivotArea dataOnly="0" outline="0" fieldPosition="0">
          <references count="1">
            <reference field="4294967294" count="1" selected="0">
              <x v="1"/>
            </reference>
          </references>
        </pivotArea>
      </autoSortScope>
    </pivotField>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s>
  <rowFields count="1">
    <field x="0"/>
  </rowFields>
  <rowItems count="12">
    <i>
      <x v="5"/>
    </i>
    <i>
      <x v="1"/>
    </i>
    <i>
      <x v="17"/>
    </i>
    <i>
      <x/>
    </i>
    <i>
      <x v="16"/>
    </i>
    <i>
      <x v="9"/>
    </i>
    <i>
      <x v="18"/>
    </i>
    <i>
      <x v="4"/>
    </i>
    <i>
      <x v="7"/>
    </i>
    <i>
      <x v="12"/>
    </i>
    <i>
      <x v="3"/>
    </i>
    <i>
      <x v="11"/>
    </i>
  </rowItems>
  <colFields count="1">
    <field x="-2"/>
  </colFields>
  <colItems count="2">
    <i>
      <x/>
    </i>
    <i i="1">
      <x v="1"/>
    </i>
  </colItems>
  <dataFields count="2">
    <dataField name="# deelnemers (incl. introduces)" fld="0" subtotal="count" baseField="0" baseItem="0"/>
    <dataField name="Gemiddelde van # punten" fld="35" subtotal="average" baseField="0" baseItem="0" numFmtId="167"/>
  </dataFields>
  <formats count="28">
    <format dxfId="59">
      <pivotArea field="0" type="button" dataOnly="0" labelOnly="1" outline="0" axis="axisRow" fieldPosition="0"/>
    </format>
    <format dxfId="58">
      <pivotArea dataOnly="0" labelOnly="1" outline="0" fieldPosition="0">
        <references count="1">
          <reference field="4294967294" count="2">
            <x v="0"/>
            <x v="1"/>
          </reference>
        </references>
      </pivotArea>
    </format>
    <format dxfId="57">
      <pivotArea field="0" type="button" dataOnly="0" labelOnly="1" outline="0" axis="axisRow" fieldPosition="0"/>
    </format>
    <format dxfId="56">
      <pivotArea dataOnly="0" labelOnly="1" outline="0" fieldPosition="0">
        <references count="1">
          <reference field="4294967294" count="2">
            <x v="0"/>
            <x v="1"/>
          </reference>
        </references>
      </pivotArea>
    </format>
    <format dxfId="55">
      <pivotArea field="0" type="button" dataOnly="0" labelOnly="1" outline="0" axis="axisRow" fieldPosition="0"/>
    </format>
    <format dxfId="54">
      <pivotArea dataOnly="0" labelOnly="1" outline="0" fieldPosition="0">
        <references count="1">
          <reference field="4294967294" count="2">
            <x v="0"/>
            <x v="1"/>
          </reference>
        </references>
      </pivotArea>
    </format>
    <format dxfId="53">
      <pivotArea field="0" type="button" dataOnly="0" labelOnly="1" outline="0" axis="axisRow" fieldPosition="0"/>
    </format>
    <format dxfId="52">
      <pivotArea dataOnly="0" labelOnly="1" outline="0" fieldPosition="0">
        <references count="1">
          <reference field="4294967294" count="2">
            <x v="0"/>
            <x v="1"/>
          </reference>
        </references>
      </pivotArea>
    </format>
    <format dxfId="51">
      <pivotArea field="0" type="button" dataOnly="0" labelOnly="1" outline="0" axis="axisRow" fieldPosition="0"/>
    </format>
    <format dxfId="50">
      <pivotArea dataOnly="0" labelOnly="1" outline="0" fieldPosition="0">
        <references count="1">
          <reference field="4294967294" count="2">
            <x v="0"/>
            <x v="1"/>
          </reference>
        </references>
      </pivotArea>
    </format>
    <format dxfId="49">
      <pivotArea type="all" dataOnly="0" outline="0" fieldPosition="0"/>
    </format>
    <format dxfId="48">
      <pivotArea outline="0" collapsedLevelsAreSubtotals="1" fieldPosition="0"/>
    </format>
    <format dxfId="47">
      <pivotArea field="0" type="button" dataOnly="0" labelOnly="1" outline="0" axis="axisRow" fieldPosition="0"/>
    </format>
    <format dxfId="46">
      <pivotArea dataOnly="0" labelOnly="1" fieldPosition="0">
        <references count="1">
          <reference field="0" count="0"/>
        </references>
      </pivotArea>
    </format>
    <format dxfId="45">
      <pivotArea dataOnly="0" labelOnly="1" outline="0" fieldPosition="0">
        <references count="1">
          <reference field="4294967294" count="2">
            <x v="0"/>
            <x v="1"/>
          </reference>
        </references>
      </pivotArea>
    </format>
    <format dxfId="44">
      <pivotArea collapsedLevelsAreSubtotals="1" fieldPosition="0">
        <references count="1">
          <reference field="0" count="19">
            <x v="1"/>
            <x v="2"/>
            <x v="3"/>
            <x v="4"/>
            <x v="5"/>
            <x v="6"/>
            <x v="7"/>
            <x v="8"/>
            <x v="9"/>
            <x v="10"/>
            <x v="11"/>
            <x v="12"/>
            <x v="13"/>
            <x v="14"/>
            <x v="15"/>
            <x v="16"/>
            <x v="17"/>
            <x v="18"/>
            <x v="19"/>
          </reference>
        </references>
      </pivotArea>
    </format>
    <format dxfId="43">
      <pivotArea dataOnly="0" labelOnly="1" fieldPosition="0">
        <references count="1">
          <reference field="0" count="19">
            <x v="1"/>
            <x v="2"/>
            <x v="3"/>
            <x v="4"/>
            <x v="5"/>
            <x v="6"/>
            <x v="7"/>
            <x v="8"/>
            <x v="9"/>
            <x v="10"/>
            <x v="11"/>
            <x v="12"/>
            <x v="13"/>
            <x v="14"/>
            <x v="15"/>
            <x v="16"/>
            <x v="17"/>
            <x v="18"/>
            <x v="19"/>
          </reference>
        </references>
      </pivotArea>
    </format>
    <format dxfId="42">
      <pivotArea collapsedLevelsAreSubtotals="1" fieldPosition="0">
        <references count="1">
          <reference field="0" count="19">
            <x v="1"/>
            <x v="2"/>
            <x v="3"/>
            <x v="4"/>
            <x v="5"/>
            <x v="6"/>
            <x v="7"/>
            <x v="8"/>
            <x v="9"/>
            <x v="10"/>
            <x v="11"/>
            <x v="12"/>
            <x v="13"/>
            <x v="14"/>
            <x v="15"/>
            <x v="16"/>
            <x v="17"/>
            <x v="18"/>
            <x v="19"/>
          </reference>
        </references>
      </pivotArea>
    </format>
    <format dxfId="41">
      <pivotArea type="all" dataOnly="0" outline="0" fieldPosition="0"/>
    </format>
    <format dxfId="40">
      <pivotArea outline="0" collapsedLevelsAreSubtotals="1" fieldPosition="0"/>
    </format>
    <format dxfId="39">
      <pivotArea field="0" type="button" dataOnly="0" labelOnly="1" outline="0" axis="axisRow" fieldPosition="0"/>
    </format>
    <format dxfId="38">
      <pivotArea dataOnly="0" labelOnly="1" fieldPosition="0">
        <references count="1">
          <reference field="0" count="0"/>
        </references>
      </pivotArea>
    </format>
    <format dxfId="37">
      <pivotArea dataOnly="0" labelOnly="1" outline="0" fieldPosition="0">
        <references count="1">
          <reference field="4294967294" count="2">
            <x v="0"/>
            <x v="1"/>
          </reference>
        </references>
      </pivotArea>
    </format>
    <format dxfId="36">
      <pivotArea outline="0" collapsedLevelsAreSubtotals="1" fieldPosition="0">
        <references count="1">
          <reference field="4294967294" count="1" selected="0">
            <x v="0"/>
          </reference>
        </references>
      </pivotArea>
    </format>
    <format dxfId="35">
      <pivotArea dataOnly="0" labelOnly="1" fieldPosition="0">
        <references count="1">
          <reference field="0" count="0"/>
        </references>
      </pivotArea>
    </format>
    <format dxfId="34">
      <pivotArea outline="0" collapsedLevelsAreSubtotals="1" fieldPosition="0">
        <references count="1">
          <reference field="4294967294" count="1" selected="0">
            <x v="1"/>
          </reference>
        </references>
      </pivotArea>
    </format>
    <format dxfId="33">
      <pivotArea dataOnly="0" labelOnly="1" fieldPosition="0">
        <references count="1">
          <reference field="0" count="0"/>
        </references>
      </pivotArea>
    </format>
    <format dxfId="32">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name="Draaitabel2" cacheId="4" applyNumberFormats="0" applyBorderFormats="0" applyFontFormats="0" applyPatternFormats="0" applyAlignmentFormats="0" applyWidthHeightFormats="1" dataCaption="Waarden" updatedVersion="4" minRefreshableVersion="3" useAutoFormatting="1" itemPrintTitles="1" createdVersion="4" indent="0" compact="0" compactData="0" multipleFieldFilters="0">
  <location ref="H1:J221" firstHeaderRow="1" firstDataRow="1" firstDataCol="2"/>
  <pivotFields count="3">
    <pivotField axis="axisRow" compact="0" outline="0" showAll="0" sortType="descending" defaultSubtotal="0">
      <items count="23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s>
      <autoSortScope>
        <pivotArea dataOnly="0" outline="0" fieldPosition="0">
          <references count="1">
            <reference field="4294967294" count="1" selected="0">
              <x v="0"/>
            </reference>
          </references>
        </pivotArea>
      </autoSortScope>
    </pivotField>
    <pivotField axis="axisRow" compact="0" outline="0" showAll="0" sortType="descending">
      <items count="221">
        <item x="122"/>
        <item x="99"/>
        <item x="130"/>
        <item x="88"/>
        <item x="162"/>
        <item x="169"/>
        <item x="46"/>
        <item x="43"/>
        <item x="38"/>
        <item x="11"/>
        <item x="113"/>
        <item x="73"/>
        <item x="5"/>
        <item x="180"/>
        <item x="81"/>
        <item x="203"/>
        <item x="109"/>
        <item x="139"/>
        <item x="157"/>
        <item x="214"/>
        <item x="40"/>
        <item x="19"/>
        <item x="110"/>
        <item x="188"/>
        <item x="29"/>
        <item x="136"/>
        <item x="156"/>
        <item x="151"/>
        <item x="78"/>
        <item x="126"/>
        <item x="210"/>
        <item x="44"/>
        <item x="183"/>
        <item x="190"/>
        <item x="192"/>
        <item x="62"/>
        <item x="94"/>
        <item x="112"/>
        <item x="114"/>
        <item x="69"/>
        <item x="138"/>
        <item x="125"/>
        <item x="171"/>
        <item x="103"/>
        <item x="168"/>
        <item x="209"/>
        <item x="184"/>
        <item x="140"/>
        <item x="22"/>
        <item x="217"/>
        <item x="3"/>
        <item x="143"/>
        <item x="165"/>
        <item x="0"/>
        <item x="74"/>
        <item x="65"/>
        <item x="131"/>
        <item x="116"/>
        <item x="61"/>
        <item x="123"/>
        <item x="200"/>
        <item x="167"/>
        <item x="53"/>
        <item x="76"/>
        <item x="72"/>
        <item x="41"/>
        <item x="189"/>
        <item x="219"/>
        <item x="202"/>
        <item x="13"/>
        <item x="141"/>
        <item x="48"/>
        <item x="84"/>
        <item x="70"/>
        <item x="77"/>
        <item x="120"/>
        <item x="119"/>
        <item x="54"/>
        <item x="207"/>
        <item x="117"/>
        <item x="85"/>
        <item x="133"/>
        <item x="47"/>
        <item x="127"/>
        <item x="91"/>
        <item x="173"/>
        <item x="154"/>
        <item x="32"/>
        <item x="160"/>
        <item x="187"/>
        <item x="98"/>
        <item x="199"/>
        <item x="75"/>
        <item x="31"/>
        <item x="90"/>
        <item x="6"/>
        <item x="153"/>
        <item x="135"/>
        <item x="17"/>
        <item x="201"/>
        <item x="132"/>
        <item x="20"/>
        <item x="213"/>
        <item x="164"/>
        <item x="179"/>
        <item x="194"/>
        <item x="216"/>
        <item x="100"/>
        <item x="68"/>
        <item x="196"/>
        <item x="83"/>
        <item x="50"/>
        <item x="211"/>
        <item x="128"/>
        <item x="71"/>
        <item x="185"/>
        <item x="4"/>
        <item x="159"/>
        <item x="121"/>
        <item x="97"/>
        <item x="152"/>
        <item x="134"/>
        <item x="64"/>
        <item x="172"/>
        <item x="63"/>
        <item x="57"/>
        <item x="205"/>
        <item x="86"/>
        <item x="111"/>
        <item x="25"/>
        <item x="145"/>
        <item x="178"/>
        <item x="191"/>
        <item x="66"/>
        <item x="51"/>
        <item x="146"/>
        <item x="21"/>
        <item x="87"/>
        <item x="144"/>
        <item x="93"/>
        <item x="2"/>
        <item x="45"/>
        <item x="42"/>
        <item x="55"/>
        <item x="124"/>
        <item x="176"/>
        <item x="218"/>
        <item x="208"/>
        <item x="137"/>
        <item x="198"/>
        <item x="79"/>
        <item x="150"/>
        <item x="155"/>
        <item x="52"/>
        <item x="161"/>
        <item x="115"/>
        <item x="37"/>
        <item x="49"/>
        <item x="7"/>
        <item x="58"/>
        <item x="67"/>
        <item x="30"/>
        <item x="36"/>
        <item x="186"/>
        <item x="80"/>
        <item x="166"/>
        <item x="9"/>
        <item x="193"/>
        <item x="60"/>
        <item x="204"/>
        <item x="26"/>
        <item x="1"/>
        <item x="158"/>
        <item x="92"/>
        <item x="14"/>
        <item x="33"/>
        <item x="35"/>
        <item x="181"/>
        <item x="197"/>
        <item x="142"/>
        <item x="118"/>
        <item x="107"/>
        <item x="147"/>
        <item x="18"/>
        <item x="129"/>
        <item x="195"/>
        <item x="106"/>
        <item x="16"/>
        <item x="95"/>
        <item x="23"/>
        <item x="101"/>
        <item x="89"/>
        <item x="212"/>
        <item x="59"/>
        <item x="148"/>
        <item x="104"/>
        <item x="34"/>
        <item x="174"/>
        <item x="170"/>
        <item x="96"/>
        <item x="102"/>
        <item x="27"/>
        <item x="149"/>
        <item x="24"/>
        <item x="28"/>
        <item x="10"/>
        <item x="215"/>
        <item x="163"/>
        <item x="39"/>
        <item x="15"/>
        <item x="108"/>
        <item x="175"/>
        <item x="82"/>
        <item x="177"/>
        <item x="105"/>
        <item x="182"/>
        <item x="56"/>
        <item x="12"/>
        <item x="206"/>
        <item h="1" x="8"/>
        <item t="default"/>
      </items>
      <autoSortScope>
        <pivotArea dataOnly="0" outline="0" fieldPosition="0">
          <references count="1">
            <reference field="4294967294" count="1" selected="0">
              <x v="0"/>
            </reference>
          </references>
        </pivotArea>
      </autoSortScope>
    </pivotField>
    <pivotField dataField="1" compact="0" outline="0" showAll="0"/>
  </pivotFields>
  <rowFields count="2">
    <field x="0"/>
    <field x="1"/>
  </rowFields>
  <rowItems count="220">
    <i>
      <x v="11"/>
      <x v="205"/>
    </i>
    <i>
      <x/>
      <x v="53"/>
    </i>
    <i>
      <x v="10"/>
      <x v="166"/>
    </i>
    <i>
      <x v="20"/>
      <x v="98"/>
    </i>
    <i>
      <x v="72"/>
      <x v="160"/>
    </i>
    <i>
      <x v="110"/>
      <x v="200"/>
    </i>
    <i>
      <x v="32"/>
      <x v="24"/>
    </i>
    <i>
      <x v="21"/>
      <x v="183"/>
    </i>
    <i>
      <x v="183"/>
      <x v="198"/>
    </i>
    <i>
      <x v="13"/>
      <x v="217"/>
    </i>
    <i>
      <x v="190"/>
      <x v="145"/>
    </i>
    <i>
      <x v="80"/>
      <x v="54"/>
    </i>
    <i>
      <x v="60"/>
      <x v="143"/>
    </i>
    <i>
      <x v="1"/>
      <x v="171"/>
    </i>
    <i>
      <x v="40"/>
      <x v="176"/>
    </i>
    <i>
      <x v="50"/>
      <x v="141"/>
    </i>
    <i>
      <x v="70"/>
      <x v="55"/>
    </i>
    <i>
      <x v="102"/>
      <x v="36"/>
    </i>
    <i>
      <x v="170"/>
      <x v="18"/>
    </i>
    <i>
      <x v="30"/>
      <x v="201"/>
    </i>
    <i>
      <x v="100"/>
      <x v="173"/>
    </i>
    <i>
      <x v="130"/>
      <x/>
    </i>
    <i>
      <x v="7"/>
      <x v="158"/>
    </i>
    <i>
      <x v="61"/>
      <x v="216"/>
    </i>
    <i>
      <x v="90"/>
      <x v="72"/>
    </i>
    <i>
      <x v="141"/>
      <x v="56"/>
    </i>
    <i>
      <x v="92"/>
      <x v="127"/>
    </i>
    <i>
      <x v="64"/>
      <x v="193"/>
    </i>
    <i>
      <x v="151"/>
      <x v="70"/>
    </i>
    <i>
      <x v="182"/>
      <x v="5"/>
    </i>
    <i>
      <x v="191"/>
      <x v="213"/>
    </i>
    <i>
      <x v="2"/>
      <x v="140"/>
    </i>
    <i>
      <x v="140"/>
      <x v="2"/>
    </i>
    <i>
      <x v="3"/>
      <x v="50"/>
    </i>
    <i>
      <x v="71"/>
      <x v="133"/>
    </i>
    <i>
      <x v="180"/>
      <x v="61"/>
    </i>
    <i>
      <x v="171"/>
      <x v="172"/>
    </i>
    <i>
      <x v="73"/>
      <x v="108"/>
    </i>
    <i>
      <x v="83"/>
      <x v="74"/>
    </i>
    <i>
      <x v="121"/>
      <x v="10"/>
    </i>
    <i>
      <x v="103"/>
      <x v="188"/>
    </i>
    <i>
      <x v="163"/>
      <x v="27"/>
    </i>
    <i>
      <x v="131"/>
      <x v="59"/>
    </i>
    <i>
      <x v="15"/>
      <x v="174"/>
    </i>
    <i>
      <x v="17"/>
      <x v="187"/>
    </i>
    <i>
      <x v="202"/>
      <x v="23"/>
    </i>
    <i>
      <x v="33"/>
      <x v="161"/>
    </i>
    <i>
      <x v="120"/>
      <x v="37"/>
    </i>
    <i>
      <x v="16"/>
      <x v="209"/>
    </i>
    <i>
      <x v="91"/>
      <x v="80"/>
    </i>
    <i>
      <x v="111"/>
      <x v="43"/>
    </i>
    <i>
      <x v="34"/>
      <x v="93"/>
    </i>
    <i>
      <x v="14"/>
      <x v="69"/>
    </i>
    <i>
      <x v="184"/>
      <x v="42"/>
    </i>
    <i>
      <x v="181"/>
      <x v="44"/>
    </i>
    <i>
      <x v="22"/>
      <x v="21"/>
    </i>
    <i>
      <x v="172"/>
      <x v="117"/>
    </i>
    <i>
      <x v="173"/>
      <x v="88"/>
    </i>
    <i>
      <x v="145"/>
      <x v="97"/>
    </i>
    <i>
      <x v="112"/>
      <x v="195"/>
    </i>
    <i>
      <x v="42"/>
      <x v="156"/>
    </i>
    <i>
      <x v="164"/>
      <x v="120"/>
    </i>
    <i>
      <x v="150"/>
      <x v="47"/>
    </i>
    <i>
      <x v="55"/>
      <x v="111"/>
    </i>
    <i>
      <x v="136"/>
      <x v="113"/>
    </i>
    <i>
      <x v="200"/>
      <x v="163"/>
    </i>
    <i>
      <x v="25"/>
      <x v="48"/>
    </i>
    <i>
      <x v="53"/>
      <x v="71"/>
    </i>
    <i>
      <x v="223"/>
      <x v="45"/>
    </i>
    <i>
      <x v="52"/>
      <x v="82"/>
    </i>
    <i>
      <x v="27"/>
      <x v="203"/>
    </i>
    <i>
      <x v="41"/>
      <x v="162"/>
    </i>
    <i>
      <x v="4"/>
      <x v="116"/>
    </i>
    <i>
      <x v="106"/>
      <x v="90"/>
    </i>
    <i>
      <x v="116"/>
      <x v="210"/>
    </i>
    <i>
      <x v="212"/>
      <x v="149"/>
    </i>
    <i>
      <x v="165"/>
      <x v="96"/>
    </i>
    <i>
      <x v="154"/>
      <x v="138"/>
    </i>
    <i>
      <x v="44"/>
      <x v="208"/>
    </i>
    <i>
      <x v="77"/>
      <x v="64"/>
    </i>
    <i>
      <x v="94"/>
      <x v="3"/>
    </i>
    <i>
      <x v="152"/>
      <x v="179"/>
    </i>
    <i>
      <x v="95"/>
      <x v="191"/>
    </i>
    <i>
      <x v="160"/>
      <x v="194"/>
    </i>
    <i>
      <x v="51"/>
      <x v="6"/>
    </i>
    <i>
      <x v="74"/>
      <x v="39"/>
    </i>
    <i>
      <x v="114"/>
      <x v="186"/>
    </i>
    <i>
      <x v="198"/>
      <x v="46"/>
    </i>
    <i>
      <x v="232"/>
      <x v="146"/>
    </i>
    <i>
      <x v="81"/>
      <x v="92"/>
    </i>
    <i>
      <x v="119"/>
      <x v="128"/>
    </i>
    <i>
      <x v="153"/>
      <x v="51"/>
    </i>
    <i>
      <x v="23"/>
      <x v="101"/>
    </i>
    <i>
      <x v="157"/>
      <x v="182"/>
    </i>
    <i>
      <x v="58"/>
      <x v="62"/>
    </i>
    <i>
      <x v="161"/>
      <x v="202"/>
    </i>
    <i>
      <x v="132"/>
      <x v="144"/>
    </i>
    <i>
      <x v="37"/>
      <x v="196"/>
    </i>
    <i>
      <x v="133"/>
      <x v="41"/>
    </i>
    <i>
      <x v="188"/>
      <x v="211"/>
    </i>
    <i>
      <x v="12"/>
      <x v="9"/>
    </i>
    <i>
      <x v="196"/>
      <x v="215"/>
    </i>
    <i>
      <x v="62"/>
      <x v="125"/>
    </i>
    <i>
      <x v="205"/>
      <x v="132"/>
    </i>
    <i>
      <x v="146"/>
      <x v="25"/>
    </i>
    <i>
      <x v="222"/>
      <x v="147"/>
    </i>
    <i>
      <x v="63"/>
      <x v="159"/>
    </i>
    <i>
      <x v="226"/>
      <x v="192"/>
    </i>
    <i>
      <x v="35"/>
      <x v="87"/>
    </i>
    <i>
      <x v="155"/>
      <x v="130"/>
    </i>
    <i>
      <x v="187"/>
      <x v="197"/>
    </i>
    <i>
      <x v="220"/>
      <x v="218"/>
    </i>
    <i>
      <x v="204"/>
      <x v="33"/>
    </i>
    <i>
      <x v="43"/>
      <x v="8"/>
    </i>
    <i>
      <x v="179"/>
      <x v="165"/>
    </i>
    <i>
      <x v="56"/>
      <x v="134"/>
    </i>
    <i>
      <x v="31"/>
      <x v="204"/>
    </i>
    <i>
      <x v="122"/>
      <x v="38"/>
    </i>
    <i>
      <x v="115"/>
      <x v="181"/>
    </i>
    <i>
      <x v="123"/>
      <x v="155"/>
    </i>
    <i>
      <x v="228"/>
      <x v="19"/>
    </i>
    <i>
      <x v="124"/>
      <x v="57"/>
    </i>
    <i>
      <x v="109"/>
      <x v="190"/>
    </i>
    <i>
      <x v="125"/>
      <x v="79"/>
    </i>
    <i>
      <x v="192"/>
      <x v="131"/>
    </i>
    <i>
      <x v="126"/>
      <x v="180"/>
    </i>
    <i>
      <x v="78"/>
      <x v="11"/>
    </i>
    <i>
      <x v="127"/>
      <x v="76"/>
    </i>
    <i>
      <x v="208"/>
      <x v="105"/>
    </i>
    <i>
      <x v="128"/>
      <x v="75"/>
    </i>
    <i>
      <x v="216"/>
      <x v="68"/>
    </i>
    <i>
      <x v="129"/>
      <x v="118"/>
    </i>
    <i>
      <x v="224"/>
      <x v="30"/>
    </i>
    <i>
      <x v="57"/>
      <x v="153"/>
    </i>
    <i>
      <x v="177"/>
      <x v="103"/>
    </i>
    <i>
      <x v="45"/>
      <x v="20"/>
    </i>
    <i>
      <x v="26"/>
      <x v="189"/>
    </i>
    <i>
      <x v="46"/>
      <x v="65"/>
    </i>
    <i>
      <x v="185"/>
      <x v="123"/>
    </i>
    <i>
      <x v="93"/>
      <x v="137"/>
    </i>
    <i>
      <x v="76"/>
      <x v="114"/>
    </i>
    <i>
      <x v="134"/>
      <x v="29"/>
    </i>
    <i>
      <x v="194"/>
      <x v="13"/>
    </i>
    <i>
      <x v="135"/>
      <x v="83"/>
    </i>
    <i>
      <x v="113"/>
      <x v="214"/>
    </i>
    <i>
      <x v="59"/>
      <x v="77"/>
    </i>
    <i>
      <x v="28"/>
      <x v="129"/>
    </i>
    <i>
      <x v="137"/>
      <x v="184"/>
    </i>
    <i>
      <x v="206"/>
      <x v="34"/>
    </i>
    <i>
      <x v="24"/>
      <x v="136"/>
    </i>
    <i>
      <x v="210"/>
      <x v="109"/>
    </i>
    <i>
      <x v="84"/>
      <x v="28"/>
    </i>
    <i>
      <x v="214"/>
      <x v="60"/>
    </i>
    <i>
      <x v="142"/>
      <x v="100"/>
    </i>
    <i>
      <x v="218"/>
      <x v="169"/>
    </i>
    <i>
      <x v="143"/>
      <x v="81"/>
    </i>
    <i>
      <x v="231"/>
      <x v="49"/>
    </i>
    <i>
      <x v="144"/>
      <x v="121"/>
    </i>
    <i>
      <x v="54"/>
      <x v="157"/>
    </i>
    <i>
      <x v="85"/>
      <x v="150"/>
    </i>
    <i>
      <x v="89"/>
      <x v="110"/>
    </i>
    <i>
      <x v="96"/>
      <x v="94"/>
    </i>
    <i>
      <x v="178"/>
      <x v="52"/>
    </i>
    <i>
      <x v="147"/>
      <x v="148"/>
    </i>
    <i>
      <x v="108"/>
      <x v="107"/>
    </i>
    <i>
      <x v="148"/>
      <x v="40"/>
    </i>
    <i>
      <x v="6"/>
      <x v="95"/>
    </i>
    <i>
      <x v="149"/>
      <x v="17"/>
    </i>
    <i>
      <x v="75"/>
      <x v="73"/>
    </i>
    <i>
      <x v="97"/>
      <x v="84"/>
    </i>
    <i>
      <x v="186"/>
      <x v="85"/>
    </i>
    <i>
      <x v="47"/>
      <x v="142"/>
    </i>
    <i>
      <x v="86"/>
      <x v="164"/>
    </i>
    <i>
      <x v="101"/>
      <x v="139"/>
    </i>
    <i>
      <x v="5"/>
      <x v="12"/>
    </i>
    <i>
      <x v="48"/>
      <x v="7"/>
    </i>
    <i>
      <x v="193"/>
      <x v="104"/>
    </i>
    <i>
      <x v="49"/>
      <x v="31"/>
    </i>
    <i>
      <x v="195"/>
      <x v="177"/>
    </i>
    <i>
      <x v="230"/>
      <x v="106"/>
    </i>
    <i>
      <x v="197"/>
      <x v="32"/>
    </i>
    <i>
      <x v="82"/>
      <x v="63"/>
    </i>
    <i>
      <x v="199"/>
      <x v="115"/>
    </i>
    <i>
      <x v="104"/>
      <x v="199"/>
    </i>
    <i>
      <x v="201"/>
      <x v="89"/>
    </i>
    <i>
      <x v="105"/>
      <x v="119"/>
    </i>
    <i>
      <x v="203"/>
      <x v="66"/>
    </i>
    <i>
      <x v="29"/>
      <x v="170"/>
    </i>
    <i>
      <x v="87"/>
      <x v="14"/>
    </i>
    <i>
      <x v="162"/>
      <x v="151"/>
    </i>
    <i>
      <x v="207"/>
      <x v="167"/>
    </i>
    <i>
      <x v="65"/>
      <x v="168"/>
    </i>
    <i>
      <x v="209"/>
      <x v="185"/>
    </i>
    <i>
      <x v="66"/>
      <x v="58"/>
    </i>
    <i>
      <x v="211"/>
      <x v="178"/>
    </i>
    <i>
      <x v="107"/>
      <x v="1"/>
    </i>
    <i>
      <x v="213"/>
      <x v="91"/>
    </i>
    <i>
      <x v="166"/>
      <x v="86"/>
    </i>
    <i>
      <x v="215"/>
      <x v="99"/>
    </i>
    <i>
      <x v="167"/>
      <x v="152"/>
    </i>
    <i>
      <x v="217"/>
      <x v="15"/>
    </i>
    <i>
      <x v="168"/>
      <x v="26"/>
    </i>
    <i>
      <x v="219"/>
      <x v="126"/>
    </i>
    <i>
      <x v="67"/>
      <x v="35"/>
    </i>
    <i>
      <x v="221"/>
      <x v="78"/>
    </i>
    <i>
      <x v="68"/>
      <x v="124"/>
    </i>
    <i>
      <x v="88"/>
      <x v="212"/>
    </i>
    <i>
      <x v="69"/>
      <x v="122"/>
    </i>
    <i>
      <x v="225"/>
      <x v="112"/>
    </i>
    <i>
      <x v="36"/>
      <x v="175"/>
    </i>
    <i>
      <x v="227"/>
      <x v="102"/>
    </i>
    <i>
      <x v="174"/>
      <x v="154"/>
    </i>
    <i>
      <x v="229"/>
      <x v="206"/>
    </i>
    <i>
      <x v="175"/>
      <x v="4"/>
    </i>
    <i>
      <x v="176"/>
      <x v="207"/>
    </i>
    <i>
      <x v="156"/>
      <x v="135"/>
    </i>
    <i>
      <x v="233"/>
      <x v="67"/>
    </i>
    <i>
      <x v="117"/>
      <x v="16"/>
    </i>
    <i>
      <x v="118"/>
      <x v="22"/>
    </i>
    <i t="grand">
      <x/>
    </i>
  </rowItems>
  <colItems count="1">
    <i/>
  </colItems>
  <dataFields count="1">
    <dataField name="Som van aantal" fld="2" baseField="1" baseItem="1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ables/table1.xml><?xml version="1.0" encoding="utf-8"?>
<table xmlns="http://schemas.openxmlformats.org/spreadsheetml/2006/main" id="1" name="Etappe1" displayName="Etappe1" ref="A2:C17" totalsRowShown="0" headerRowDxfId="2142">
  <autoFilter ref="A2:C17"/>
  <tableColumns count="3">
    <tableColumn id="1" name="Uitslag" dataDxfId="2141"/>
    <tableColumn id="2" name="Rit 1"/>
    <tableColumn id="3" name="Punten"/>
  </tableColumns>
  <tableStyleInfo name="TableStyleLight4" showFirstColumn="0" showLastColumn="0" showRowStripes="1" showColumnStripes="0"/>
</table>
</file>

<file path=xl/tables/table10.xml><?xml version="1.0" encoding="utf-8"?>
<table xmlns="http://schemas.openxmlformats.org/spreadsheetml/2006/main" id="10" name="Etappe9" displayName="Etappe9" ref="AG2:AI17" totalsRowShown="0" headerRowBorderDxfId="2109" tableBorderDxfId="2108">
  <autoFilter ref="AG2:AI17"/>
  <tableColumns count="3">
    <tableColumn id="1" name="Uitslag" dataDxfId="2107"/>
    <tableColumn id="2" name="Rit 9" dataDxfId="2106"/>
    <tableColumn id="3" name="Punten" dataDxfId="2105"/>
  </tableColumns>
  <tableStyleInfo name="TableStyleLight4" showFirstColumn="0" showLastColumn="0" showRowStripes="1" showColumnStripes="0"/>
</table>
</file>

<file path=xl/tables/table11.xml><?xml version="1.0" encoding="utf-8"?>
<table xmlns="http://schemas.openxmlformats.org/spreadsheetml/2006/main" id="11" name="Etappe10" displayName="Etappe10" ref="AK2:AM17" totalsRowShown="0" headerRowBorderDxfId="2104" tableBorderDxfId="2103">
  <autoFilter ref="AK2:AM17"/>
  <tableColumns count="3">
    <tableColumn id="1" name="Uitslag" dataDxfId="2102"/>
    <tableColumn id="2" name="Rit 10" dataDxfId="2101"/>
    <tableColumn id="3" name="Punten" dataDxfId="2100"/>
  </tableColumns>
  <tableStyleInfo name="TableStyleLight4" showFirstColumn="0" showLastColumn="0" showRowStripes="1" showColumnStripes="0"/>
</table>
</file>

<file path=xl/tables/table12.xml><?xml version="1.0" encoding="utf-8"?>
<table xmlns="http://schemas.openxmlformats.org/spreadsheetml/2006/main" id="12" name="Etappe11" displayName="Etappe11" ref="AO2:AQ17" totalsRowShown="0" headerRowBorderDxfId="2099" tableBorderDxfId="2098">
  <autoFilter ref="AO2:AQ17"/>
  <tableColumns count="3">
    <tableColumn id="1" name="Uitslag" dataDxfId="2097"/>
    <tableColumn id="2" name="Rit 11" dataDxfId="2096"/>
    <tableColumn id="3" name="Punten" dataDxfId="2095"/>
  </tableColumns>
  <tableStyleInfo name="TableStyleLight4" showFirstColumn="0" showLastColumn="0" showRowStripes="1" showColumnStripes="0"/>
</table>
</file>

<file path=xl/tables/table13.xml><?xml version="1.0" encoding="utf-8"?>
<table xmlns="http://schemas.openxmlformats.org/spreadsheetml/2006/main" id="13" name="Etappe12" displayName="Etappe12" ref="AS2:AU17" totalsRowShown="0" headerRowBorderDxfId="2094" tableBorderDxfId="2093">
  <autoFilter ref="AS2:AU17"/>
  <tableColumns count="3">
    <tableColumn id="1" name="Uitslag" dataDxfId="2092"/>
    <tableColumn id="2" name="Rit 12" dataDxfId="2091"/>
    <tableColumn id="3" name="Punten" dataDxfId="2090"/>
  </tableColumns>
  <tableStyleInfo name="TableStyleLight4" showFirstColumn="0" showLastColumn="0" showRowStripes="1" showColumnStripes="0"/>
</table>
</file>

<file path=xl/tables/table14.xml><?xml version="1.0" encoding="utf-8"?>
<table xmlns="http://schemas.openxmlformats.org/spreadsheetml/2006/main" id="14" name="Etappe13" displayName="Etappe13" ref="AW2:AY17" totalsRowShown="0" headerRowBorderDxfId="2089" tableBorderDxfId="2088">
  <autoFilter ref="AW2:AY17"/>
  <tableColumns count="3">
    <tableColumn id="1" name="Uitslag" dataDxfId="2087"/>
    <tableColumn id="2" name="Rit 13" dataDxfId="2086"/>
    <tableColumn id="3" name="Punten" dataDxfId="2085"/>
  </tableColumns>
  <tableStyleInfo name="TableStyleLight4" showFirstColumn="0" showLastColumn="0" showRowStripes="1" showColumnStripes="0"/>
</table>
</file>

<file path=xl/tables/table15.xml><?xml version="1.0" encoding="utf-8"?>
<table xmlns="http://schemas.openxmlformats.org/spreadsheetml/2006/main" id="15" name="Etappe14" displayName="Etappe14" ref="BA2:BC17" totalsRowShown="0" headerRowBorderDxfId="2084" tableBorderDxfId="2083">
  <autoFilter ref="BA2:BC17"/>
  <tableColumns count="3">
    <tableColumn id="1" name="Uitslag" dataDxfId="2082"/>
    <tableColumn id="2" name="Rit 14" dataDxfId="2081"/>
    <tableColumn id="3" name="Punten" dataDxfId="2080"/>
  </tableColumns>
  <tableStyleInfo name="TableStyleLight4" showFirstColumn="0" showLastColumn="0" showRowStripes="1" showColumnStripes="0"/>
</table>
</file>

<file path=xl/tables/table16.xml><?xml version="1.0" encoding="utf-8"?>
<table xmlns="http://schemas.openxmlformats.org/spreadsheetml/2006/main" id="16" name="Etappe15" displayName="Etappe15" ref="BE2:BG17" totalsRowShown="0" headerRowBorderDxfId="2079" tableBorderDxfId="2078">
  <autoFilter ref="BE2:BG17"/>
  <tableColumns count="3">
    <tableColumn id="1" name="Uitslag" dataDxfId="2077"/>
    <tableColumn id="2" name="Rit 15" dataDxfId="2076"/>
    <tableColumn id="3" name="Punten" dataDxfId="2075"/>
  </tableColumns>
  <tableStyleInfo name="TableStyleLight4" showFirstColumn="0" showLastColumn="0" showRowStripes="1" showColumnStripes="0"/>
</table>
</file>

<file path=xl/tables/table17.xml><?xml version="1.0" encoding="utf-8"?>
<table xmlns="http://schemas.openxmlformats.org/spreadsheetml/2006/main" id="17" name="Etappe16" displayName="Etappe16" ref="BI2:BK17" totalsRowShown="0" headerRowBorderDxfId="2074" tableBorderDxfId="2073">
  <autoFilter ref="BI2:BK17"/>
  <tableColumns count="3">
    <tableColumn id="1" name="Uitslag" dataDxfId="2072"/>
    <tableColumn id="2" name="Rit 16" dataDxfId="2071"/>
    <tableColumn id="3" name="Punten" dataDxfId="2070"/>
  </tableColumns>
  <tableStyleInfo name="TableStyleLight4" showFirstColumn="0" showLastColumn="0" showRowStripes="1" showColumnStripes="0"/>
</table>
</file>

<file path=xl/tables/table18.xml><?xml version="1.0" encoding="utf-8"?>
<table xmlns="http://schemas.openxmlformats.org/spreadsheetml/2006/main" id="18" name="Etappe17" displayName="Etappe17" ref="BM2:BO17" totalsRowShown="0" headerRowBorderDxfId="2069" tableBorderDxfId="2068">
  <autoFilter ref="BM2:BO17"/>
  <tableColumns count="3">
    <tableColumn id="1" name="Uitslag" dataDxfId="2067"/>
    <tableColumn id="2" name="Rit 17" dataDxfId="2066"/>
    <tableColumn id="3" name="Punten" dataDxfId="2065"/>
  </tableColumns>
  <tableStyleInfo name="TableStyleLight4" showFirstColumn="0" showLastColumn="0" showRowStripes="1" showColumnStripes="0"/>
</table>
</file>

<file path=xl/tables/table19.xml><?xml version="1.0" encoding="utf-8"?>
<table xmlns="http://schemas.openxmlformats.org/spreadsheetml/2006/main" id="19" name="Etappe18" displayName="Etappe18" ref="BQ2:BS17" totalsRowShown="0">
  <autoFilter ref="BQ2:BS17"/>
  <tableColumns count="3">
    <tableColumn id="1" name="Uitslag" dataDxfId="2064"/>
    <tableColumn id="2" name="Rit 18" dataDxfId="2063"/>
    <tableColumn id="3" name="Punten" dataDxfId="2062"/>
  </tableColumns>
  <tableStyleInfo name="TableStyleLight4" showFirstColumn="0" showLastColumn="0" showRowStripes="1" showColumnStripes="0"/>
</table>
</file>

<file path=xl/tables/table2.xml><?xml version="1.0" encoding="utf-8"?>
<table xmlns="http://schemas.openxmlformats.org/spreadsheetml/2006/main" id="2" name="Etappe3" displayName="Etappe3" ref="I2:K17" totalsRowShown="0" headerRowDxfId="2140">
  <autoFilter ref="I2:K17"/>
  <tableColumns count="3">
    <tableColumn id="1" name="Uitslag" dataDxfId="2139"/>
    <tableColumn id="2" name="Rit 3"/>
    <tableColumn id="3" name="Punten"/>
  </tableColumns>
  <tableStyleInfo name="TableStyleLight4" showFirstColumn="0" showLastColumn="0" showRowStripes="1" showColumnStripes="0"/>
</table>
</file>

<file path=xl/tables/table20.xml><?xml version="1.0" encoding="utf-8"?>
<table xmlns="http://schemas.openxmlformats.org/spreadsheetml/2006/main" id="20" name="Etappe19" displayName="Etappe19" ref="BU2:BW17" totalsRowShown="0">
  <autoFilter ref="BU2:BW17"/>
  <tableColumns count="3">
    <tableColumn id="1" name="Uitslag" dataDxfId="2061"/>
    <tableColumn id="2" name="Rit 19" dataDxfId="2060"/>
    <tableColumn id="3" name="Punten" dataDxfId="2059"/>
  </tableColumns>
  <tableStyleInfo name="TableStyleLight4" showFirstColumn="0" showLastColumn="0" showRowStripes="1" showColumnStripes="0"/>
</table>
</file>

<file path=xl/tables/table21.xml><?xml version="1.0" encoding="utf-8"?>
<table xmlns="http://schemas.openxmlformats.org/spreadsheetml/2006/main" id="21" name="Etappe20" displayName="Etappe20" ref="BY2:CA17" totalsRowShown="0">
  <autoFilter ref="BY2:CA17"/>
  <tableColumns count="3">
    <tableColumn id="1" name="Uitslag" dataDxfId="2058"/>
    <tableColumn id="2" name="Rit 20" dataDxfId="2057"/>
    <tableColumn id="3" name="Punten" dataDxfId="2056"/>
  </tableColumns>
  <tableStyleInfo name="TableStyleLight4" showFirstColumn="0" showLastColumn="0" showRowStripes="1" showColumnStripes="0"/>
</table>
</file>

<file path=xl/tables/table22.xml><?xml version="1.0" encoding="utf-8"?>
<table xmlns="http://schemas.openxmlformats.org/spreadsheetml/2006/main" id="22" name="Etappe21" displayName="Etappe21" ref="CC2:CE17" totalsRowShown="0">
  <autoFilter ref="CC2:CE17"/>
  <tableColumns count="3">
    <tableColumn id="1" name="Uitslag" dataDxfId="2055"/>
    <tableColumn id="2" name="Rit 21" dataDxfId="2054"/>
    <tableColumn id="3" name="Punten" dataDxfId="2053"/>
  </tableColumns>
  <tableStyleInfo name="TableStyleLight4" showFirstColumn="0" showLastColumn="0" showRowStripes="1" showColumnStripes="0"/>
</table>
</file>

<file path=xl/tables/table23.xml><?xml version="1.0" encoding="utf-8"?>
<table xmlns="http://schemas.openxmlformats.org/spreadsheetml/2006/main" id="23" name="TableGroen" displayName="TableGroen" ref="CL2:CN5" totalsRowShown="0" headerRowBorderDxfId="2052" tableBorderDxfId="2051">
  <autoFilter ref="CL2:CN5"/>
  <tableColumns count="3">
    <tableColumn id="1" name="Groene Trui"/>
    <tableColumn id="2" name="Renners"/>
    <tableColumn id="3" name="Punten"/>
  </tableColumns>
  <tableStyleInfo name="TableStyleLight7" showFirstColumn="0" showLastColumn="0" showRowStripes="1" showColumnStripes="0"/>
</table>
</file>

<file path=xl/tables/table24.xml><?xml version="1.0" encoding="utf-8"?>
<table xmlns="http://schemas.openxmlformats.org/spreadsheetml/2006/main" id="24" name="TableWit" displayName="TableWit" ref="CL7:CN10" totalsRowShown="0" headerRowBorderDxfId="2050" tableBorderDxfId="2049">
  <autoFilter ref="CL7:CN10"/>
  <tableColumns count="3">
    <tableColumn id="1" name="Witte trui"/>
    <tableColumn id="2" name="Renners"/>
    <tableColumn id="3" name="Punten"/>
  </tableColumns>
  <tableStyleInfo name="TableStyleLight7" showFirstColumn="0" showLastColumn="0" showRowStripes="1" showColumnStripes="0"/>
</table>
</file>

<file path=xl/tables/table25.xml><?xml version="1.0" encoding="utf-8"?>
<table xmlns="http://schemas.openxmlformats.org/spreadsheetml/2006/main" id="25" name="TableBolletjes" displayName="TableBolletjes" ref="CP2:CR5" totalsRowShown="0" headerRowBorderDxfId="2048" tableBorderDxfId="2047">
  <autoFilter ref="CP2:CR5"/>
  <tableColumns count="3">
    <tableColumn id="1" name="Bolletjes trui"/>
    <tableColumn id="2" name="Renners"/>
    <tableColumn id="3" name="Punten"/>
  </tableColumns>
  <tableStyleInfo name="TableStyleLight7" showFirstColumn="0" showLastColumn="0" showRowStripes="1" showColumnStripes="0"/>
</table>
</file>

<file path=xl/tables/table26.xml><?xml version="1.0" encoding="utf-8"?>
<table xmlns="http://schemas.openxmlformats.org/spreadsheetml/2006/main" id="26" name="TablePloeg" displayName="TablePloeg" ref="CP7:CR16" totalsRowShown="0" headerRowBorderDxfId="2046" tableBorderDxfId="2045">
  <autoFilter ref="CP7:CR16"/>
  <tableColumns count="3">
    <tableColumn id="1" name="Ploeg" dataDxfId="2044"/>
    <tableColumn id="2" name="Renners" dataDxfId="2043"/>
    <tableColumn id="3" name="Punten" dataDxfId="2042"/>
  </tableColumns>
  <tableStyleInfo name="TableStyleLight7" showFirstColumn="0" showLastColumn="0" showRowStripes="1" showColumnStripes="0"/>
</table>
</file>

<file path=xl/tables/table27.xml><?xml version="1.0" encoding="utf-8"?>
<table xmlns="http://schemas.openxmlformats.org/spreadsheetml/2006/main" id="27" name="Tabel27" displayName="Tabel27" ref="B73:E87" totalsRowShown="0">
  <sortState ref="B73:E85">
    <sortCondition descending="1" ref="B72:B85"/>
  </sortState>
  <tableColumns count="4">
    <tableColumn id="1" name="Jaar" dataDxfId="31"/>
    <tableColumn id="2" name="Nr1" dataDxfId="30"/>
    <tableColumn id="3" name="Nr2" dataDxfId="29"/>
    <tableColumn id="4" name="Nr3" dataDxfId="28"/>
  </tableColumns>
  <tableStyleInfo name="TableStyleMedium2" showFirstColumn="0" showLastColumn="0" showRowStripes="1" showColumnStripes="0"/>
</table>
</file>

<file path=xl/tables/table28.xml><?xml version="1.0" encoding="utf-8"?>
<table xmlns="http://schemas.openxmlformats.org/spreadsheetml/2006/main" id="28" name="Tabel28" displayName="Tabel28" ref="B37:D57" totalsRowShown="0">
  <autoFilter ref="B37:D57"/>
  <tableColumns count="3">
    <tableColumn id="1" name="Kopman analyse"/>
    <tableColumn id="2" name="Aantal keer gekozen" dataDxfId="27"/>
    <tableColumn id="3" name="Percentage" dataDxfId="26"/>
  </tableColumns>
  <tableStyleInfo name="TableStyleMedium2" showFirstColumn="0" showLastColumn="0" showRowStripes="1" showColumnStripes="0"/>
</table>
</file>

<file path=xl/tables/table29.xml><?xml version="1.0" encoding="utf-8"?>
<table xmlns="http://schemas.openxmlformats.org/spreadsheetml/2006/main" id="30" name="Tabel30" displayName="Tabel30" ref="B61:F69" totalsRowShown="0">
  <autoFilter ref="B61:F69"/>
  <tableColumns count="5">
    <tableColumn id="1" name="Vergelijking deelnemers"/>
    <tableColumn id="2" name="2020" dataDxfId="25"/>
    <tableColumn id="3" name="2019" dataDxfId="24"/>
    <tableColumn id="4" name="2018" dataDxfId="23"/>
    <tableColumn id="5" name="2017" dataDxfId="22"/>
  </tableColumns>
  <tableStyleInfo name="TableStyleMedium2" showFirstColumn="0" showLastColumn="0" showRowStripes="1" showColumnStripes="0"/>
</table>
</file>

<file path=xl/tables/table3.xml><?xml version="1.0" encoding="utf-8"?>
<table xmlns="http://schemas.openxmlformats.org/spreadsheetml/2006/main" id="3" name="Etappe2" displayName="Etappe2" ref="E2:G26" totalsRowShown="0" headerRowDxfId="2138">
  <autoFilter ref="E2:G26"/>
  <tableColumns count="3">
    <tableColumn id="1" name="Uitslag" dataDxfId="2137"/>
    <tableColumn id="2" name="Rit 2"/>
    <tableColumn id="3" name="Punten"/>
  </tableColumns>
  <tableStyleInfo name="TableStyleLight4" showFirstColumn="0" showLastColumn="0" showRowStripes="1" showColumnStripes="0"/>
</table>
</file>

<file path=xl/tables/table30.xml><?xml version="1.0" encoding="utf-8"?>
<table xmlns="http://schemas.openxmlformats.org/spreadsheetml/2006/main" id="31" name="Tabel31" displayName="Tabel31" ref="B15:E35" totalsRowShown="0">
  <autoFilter ref="B15:E35"/>
  <tableColumns count="4">
    <tableColumn id="1" name="plek"/>
    <tableColumn id="2" name="Fictief rugnummer" dataDxfId="21"/>
    <tableColumn id="3" name="Renner" dataDxfId="20"/>
    <tableColumn id="4" name="Aantal x gekozen" dataDxfId="19"/>
  </tableColumns>
  <tableStyleInfo name="TableStyleMedium2" showFirstColumn="0" showLastColumn="0" showRowStripes="1" showColumnStripes="0"/>
</table>
</file>

<file path=xl/tables/table4.xml><?xml version="1.0" encoding="utf-8"?>
<table xmlns="http://schemas.openxmlformats.org/spreadsheetml/2006/main" id="4" name="TableGeel" displayName="TableGeel" ref="CH2:CJ22" totalsRowShown="0" headerRowDxfId="2136">
  <autoFilter ref="CH2:CJ22"/>
  <tableColumns count="3">
    <tableColumn id="1" name="Gele Trui" dataDxfId="2135"/>
    <tableColumn id="2" name="Renners" dataDxfId="2134"/>
    <tableColumn id="3" name="Punten" dataDxfId="2133"/>
  </tableColumns>
  <tableStyleInfo name="TableStyleLight7" showFirstColumn="0" showLastColumn="0" showRowStripes="1" showColumnStripes="0"/>
</table>
</file>

<file path=xl/tables/table5.xml><?xml version="1.0" encoding="utf-8"?>
<table xmlns="http://schemas.openxmlformats.org/spreadsheetml/2006/main" id="5" name="Etappe4" displayName="Etappe4" ref="M2:O17" totalsRowShown="0">
  <autoFilter ref="M2:O17"/>
  <tableColumns count="3">
    <tableColumn id="1" name="Uitslag" dataDxfId="2132"/>
    <tableColumn id="2" name="Rit 4" dataDxfId="2131"/>
    <tableColumn id="3" name="Punten" dataDxfId="2130"/>
  </tableColumns>
  <tableStyleInfo name="TableStyleLight4" showFirstColumn="0" showLastColumn="0" showRowStripes="1" showColumnStripes="0"/>
</table>
</file>

<file path=xl/tables/table6.xml><?xml version="1.0" encoding="utf-8"?>
<table xmlns="http://schemas.openxmlformats.org/spreadsheetml/2006/main" id="6" name="Etappe5" displayName="Etappe5" ref="Q2:S17" totalsRowShown="0" headerRowBorderDxfId="2129" tableBorderDxfId="2128">
  <autoFilter ref="Q2:S17"/>
  <tableColumns count="3">
    <tableColumn id="1" name="Uitslag" dataDxfId="2127"/>
    <tableColumn id="2" name="Rit 5" dataDxfId="2126"/>
    <tableColumn id="3" name="Punten" dataDxfId="2125"/>
  </tableColumns>
  <tableStyleInfo name="TableStyleLight4" showFirstColumn="0" showLastColumn="0" showRowStripes="1" showColumnStripes="0"/>
</table>
</file>

<file path=xl/tables/table7.xml><?xml version="1.0" encoding="utf-8"?>
<table xmlns="http://schemas.openxmlformats.org/spreadsheetml/2006/main" id="7" name="Etappe6" displayName="Etappe6" ref="U2:W17" totalsRowShown="0" headerRowBorderDxfId="2124" tableBorderDxfId="2123">
  <autoFilter ref="U2:W17"/>
  <tableColumns count="3">
    <tableColumn id="1" name="Uitslag" dataDxfId="2122"/>
    <tableColumn id="2" name="Rit 6" dataDxfId="2121"/>
    <tableColumn id="3" name="Punten" dataDxfId="2120"/>
  </tableColumns>
  <tableStyleInfo name="TableStyleLight4" showFirstColumn="0" showLastColumn="0" showRowStripes="1" showColumnStripes="0"/>
</table>
</file>

<file path=xl/tables/table8.xml><?xml version="1.0" encoding="utf-8"?>
<table xmlns="http://schemas.openxmlformats.org/spreadsheetml/2006/main" id="8" name="Etappe7" displayName="Etappe7" ref="Y2:AA17" totalsRowShown="0" headerRowBorderDxfId="2119" tableBorderDxfId="2118">
  <autoFilter ref="Y2:AA17"/>
  <tableColumns count="3">
    <tableColumn id="1" name="Uitslag" dataDxfId="2117"/>
    <tableColumn id="2" name="Rit 7" dataDxfId="2116"/>
    <tableColumn id="3" name="Punten" dataDxfId="2115"/>
  </tableColumns>
  <tableStyleInfo name="TableStyleLight4" showFirstColumn="0" showLastColumn="0" showRowStripes="1" showColumnStripes="0"/>
</table>
</file>

<file path=xl/tables/table9.xml><?xml version="1.0" encoding="utf-8"?>
<table xmlns="http://schemas.openxmlformats.org/spreadsheetml/2006/main" id="9" name="Etappe8" displayName="Etappe8" ref="AC2:AE17" totalsRowShown="0" headerRowBorderDxfId="2114" tableBorderDxfId="2113">
  <autoFilter ref="AC2:AE17"/>
  <tableColumns count="3">
    <tableColumn id="1" name="Uitslag" dataDxfId="2112"/>
    <tableColumn id="2" name="Rit 8" dataDxfId="2111"/>
    <tableColumn id="3" name="Punten" dataDxfId="2110"/>
  </tableColumns>
  <tableStyleInfo name="TableStyleLight4" showFirstColumn="0" showLastColumn="0" showRowStripes="1" showColumnStripes="0"/>
</table>
</file>

<file path=xl/theme/theme1.xml><?xml version="1.0" encoding="utf-8"?>
<a:theme xmlns:a="http://schemas.openxmlformats.org/drawingml/2006/main" name="Kantoorthema">
  <a:themeElements>
    <a:clrScheme name="Kantoor">
      <a:dk1>
        <a:sysClr val="windowText" lastClr="000000"/>
      </a:dk1>
      <a:lt1>
        <a:sysClr val="window" lastClr="FDFEE0"/>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30.xml"/><Relationship Id="rId3" Type="http://schemas.openxmlformats.org/officeDocument/2006/relationships/printerSettings" Target="../printerSettings/printerSettings8.bin"/><Relationship Id="rId7" Type="http://schemas.openxmlformats.org/officeDocument/2006/relationships/table" Target="../tables/table29.xml"/><Relationship Id="rId2" Type="http://schemas.openxmlformats.org/officeDocument/2006/relationships/hyperlink" Target="https://www.touretappe.nl/tour-de-france-2019-uitslag/" TargetMode="External"/><Relationship Id="rId1" Type="http://schemas.openxmlformats.org/officeDocument/2006/relationships/hyperlink" Target="http://tourpoule.write2me.nl/" TargetMode="External"/><Relationship Id="rId6" Type="http://schemas.openxmlformats.org/officeDocument/2006/relationships/table" Target="../tables/table28.xml"/><Relationship Id="rId5" Type="http://schemas.openxmlformats.org/officeDocument/2006/relationships/table" Target="../tables/table27.xml"/><Relationship Id="rId4" Type="http://schemas.openxmlformats.org/officeDocument/2006/relationships/drawing" Target="../drawings/drawing6.xml"/></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 Type="http://schemas.openxmlformats.org/officeDocument/2006/relationships/table" Target="../tables/table2.xml"/><Relationship Id="rId21" Type="http://schemas.openxmlformats.org/officeDocument/2006/relationships/table" Target="../tables/table20.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1" Type="http://schemas.openxmlformats.org/officeDocument/2006/relationships/vmlDrawing" Target="../drawings/vmlDrawing1.vml"/><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comments" Target="../comments1.xml"/><Relationship Id="rId10" Type="http://schemas.openxmlformats.org/officeDocument/2006/relationships/table" Target="../tables/table9.xml"/><Relationship Id="rId19" Type="http://schemas.openxmlformats.org/officeDocument/2006/relationships/table" Target="../tables/table18.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hyperlink" Target="http://tourpoule.write2me.nl/" TargetMode="External"/><Relationship Id="rId2" Type="http://schemas.openxmlformats.org/officeDocument/2006/relationships/hyperlink" Target="https://www.touretappe.nl/tour-de-france-2019-uitslag/" TargetMode="External"/><Relationship Id="rId1" Type="http://schemas.openxmlformats.org/officeDocument/2006/relationships/pivotTable" Target="../pivotTables/pivotTable1.xml"/><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touretappe.nl/tour-de-france-2019-uitslag/" TargetMode="External"/><Relationship Id="rId2" Type="http://schemas.openxmlformats.org/officeDocument/2006/relationships/pivotTable" Target="../pivotTables/pivotTable3.xml"/><Relationship Id="rId1" Type="http://schemas.openxmlformats.org/officeDocument/2006/relationships/pivotTable" Target="../pivotTables/pivotTable2.xml"/><Relationship Id="rId6" Type="http://schemas.openxmlformats.org/officeDocument/2006/relationships/drawing" Target="../drawings/drawing2.xml"/><Relationship Id="rId5" Type="http://schemas.openxmlformats.org/officeDocument/2006/relationships/printerSettings" Target="../printerSettings/printerSettings4.bin"/><Relationship Id="rId4" Type="http://schemas.openxmlformats.org/officeDocument/2006/relationships/hyperlink" Target="http://tourpoule.write2me.nl/"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tourpoule.write2me.nl/" TargetMode="External"/><Relationship Id="rId2" Type="http://schemas.openxmlformats.org/officeDocument/2006/relationships/hyperlink" Target="https://www.touretappe.nl/tour-de-france-2019-uitslag/" TargetMode="External"/><Relationship Id="rId1" Type="http://schemas.openxmlformats.org/officeDocument/2006/relationships/pivotTable" Target="../pivotTables/pivotTable4.xml"/><Relationship Id="rId5" Type="http://schemas.openxmlformats.org/officeDocument/2006/relationships/drawing" Target="../drawings/drawing3.xml"/><Relationship Id="rId4"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hyperlink" Target="http://tourpoule.write2me.nl/" TargetMode="External"/><Relationship Id="rId2" Type="http://schemas.openxmlformats.org/officeDocument/2006/relationships/hyperlink" Target="https://www.touretappe.nl/tour-de-france-2019-uitslag/" TargetMode="External"/><Relationship Id="rId1" Type="http://schemas.openxmlformats.org/officeDocument/2006/relationships/pivotTable" Target="../pivotTables/pivotTable5.xml"/><Relationship Id="rId5" Type="http://schemas.openxmlformats.org/officeDocument/2006/relationships/drawing" Target="../drawings/drawing4.xml"/><Relationship Id="rId4"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7.bin"/><Relationship Id="rId1" Type="http://schemas.openxmlformats.org/officeDocument/2006/relationships/hyperlink" Target="file:///C:\Users\corjan\Library\Containers\com.apple.mail\Data\Library\Mail%20Downloads\D3A8333D-8D24-430B-92F7-605D4926FC64\teamsbekijken.xls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63"/>
  <sheetViews>
    <sheetView showGridLines="0" zoomScale="86" zoomScaleNormal="86" workbookViewId="0">
      <selection activeCell="B61" sqref="B61"/>
    </sheetView>
  </sheetViews>
  <sheetFormatPr defaultColWidth="11.42578125" defaultRowHeight="15" x14ac:dyDescent="0.25"/>
  <sheetData>
    <row r="1" spans="1:15" ht="18.75" x14ac:dyDescent="0.3">
      <c r="A1" s="135" t="s">
        <v>130</v>
      </c>
    </row>
    <row r="3" spans="1:15" ht="18.75" x14ac:dyDescent="0.3">
      <c r="B3" s="136" t="s">
        <v>131</v>
      </c>
    </row>
    <row r="4" spans="1:15" ht="18.75" x14ac:dyDescent="0.3">
      <c r="B4" s="135" t="s">
        <v>276</v>
      </c>
    </row>
    <row r="5" spans="1:15" ht="18.75" x14ac:dyDescent="0.3">
      <c r="B5" s="135" t="s">
        <v>132</v>
      </c>
    </row>
    <row r="6" spans="1:15" ht="18.75" x14ac:dyDescent="0.3">
      <c r="B6" s="135" t="s">
        <v>133</v>
      </c>
    </row>
    <row r="7" spans="1:15" ht="18.75" x14ac:dyDescent="0.3">
      <c r="B7" s="135" t="s">
        <v>312</v>
      </c>
    </row>
    <row r="8" spans="1:15" ht="18.75" x14ac:dyDescent="0.3">
      <c r="B8" s="135" t="s">
        <v>134</v>
      </c>
    </row>
    <row r="11" spans="1:15" x14ac:dyDescent="0.25">
      <c r="A11" t="s">
        <v>135</v>
      </c>
      <c r="B11" s="137" t="s">
        <v>136</v>
      </c>
      <c r="C11" s="137"/>
      <c r="D11" s="137"/>
      <c r="E11" s="137"/>
      <c r="F11" s="137"/>
      <c r="G11" s="137"/>
      <c r="H11" s="137"/>
      <c r="I11" s="137"/>
      <c r="J11" s="137"/>
      <c r="K11" s="137"/>
      <c r="L11" s="137"/>
      <c r="M11" s="137"/>
      <c r="N11" s="137"/>
      <c r="O11" s="137"/>
    </row>
    <row r="12" spans="1:15" x14ac:dyDescent="0.25">
      <c r="B12" s="137" t="s">
        <v>137</v>
      </c>
      <c r="C12" s="137"/>
      <c r="D12" s="137"/>
      <c r="E12" s="137"/>
      <c r="F12" s="137"/>
      <c r="G12" s="137"/>
      <c r="H12" s="137"/>
      <c r="I12" s="137"/>
      <c r="J12" s="137"/>
      <c r="K12" s="137"/>
      <c r="L12" s="137"/>
      <c r="M12" s="137"/>
      <c r="N12" s="137"/>
      <c r="O12" s="137"/>
    </row>
    <row r="13" spans="1:15" x14ac:dyDescent="0.25">
      <c r="B13" s="137" t="s">
        <v>138</v>
      </c>
      <c r="C13" s="137"/>
      <c r="D13" s="137"/>
      <c r="E13" s="137"/>
      <c r="F13" s="137"/>
      <c r="G13" s="137"/>
      <c r="H13" s="137"/>
      <c r="I13" s="137"/>
      <c r="J13" s="137"/>
      <c r="K13" s="137"/>
      <c r="L13" s="137"/>
      <c r="M13" s="137"/>
      <c r="N13" s="137"/>
      <c r="O13" s="137"/>
    </row>
    <row r="14" spans="1:15" x14ac:dyDescent="0.25">
      <c r="B14" s="137" t="s">
        <v>139</v>
      </c>
      <c r="C14" s="137"/>
      <c r="D14" s="137"/>
      <c r="E14" s="137"/>
      <c r="F14" s="137"/>
      <c r="G14" s="137"/>
      <c r="H14" s="137"/>
      <c r="I14" s="137"/>
      <c r="J14" s="137"/>
      <c r="K14" s="137"/>
      <c r="L14" s="137"/>
      <c r="M14" s="137"/>
      <c r="N14" s="137"/>
      <c r="O14" s="137"/>
    </row>
    <row r="15" spans="1:15" x14ac:dyDescent="0.25">
      <c r="B15" s="137" t="s">
        <v>140</v>
      </c>
      <c r="C15" s="137"/>
      <c r="D15" s="137"/>
      <c r="E15" s="137"/>
      <c r="F15" s="137"/>
      <c r="G15" s="137"/>
      <c r="H15" s="137"/>
      <c r="I15" s="137"/>
      <c r="J15" s="137"/>
      <c r="K15" s="137"/>
      <c r="L15" s="137"/>
      <c r="M15" s="137"/>
      <c r="N15" s="137"/>
      <c r="O15" s="137"/>
    </row>
    <row r="16" spans="1:15" x14ac:dyDescent="0.25">
      <c r="B16" s="137" t="s">
        <v>141</v>
      </c>
      <c r="C16" s="137"/>
      <c r="D16" s="137"/>
      <c r="E16" s="137"/>
      <c r="F16" s="137"/>
      <c r="G16" s="137"/>
      <c r="H16" s="137"/>
      <c r="I16" s="137"/>
      <c r="J16" s="137"/>
      <c r="K16" s="137"/>
      <c r="L16" s="137"/>
      <c r="M16" s="137"/>
      <c r="N16" s="137"/>
      <c r="O16" s="137"/>
    </row>
    <row r="17" spans="1:15" x14ac:dyDescent="0.25">
      <c r="B17" s="137" t="s">
        <v>142</v>
      </c>
      <c r="C17" s="137"/>
      <c r="D17" s="137"/>
      <c r="E17" s="137"/>
      <c r="F17" s="137"/>
      <c r="G17" s="137"/>
      <c r="H17" s="137"/>
      <c r="I17" s="137"/>
      <c r="J17" s="137"/>
      <c r="K17" s="137"/>
      <c r="L17" s="137"/>
      <c r="M17" s="137"/>
      <c r="N17" s="137"/>
      <c r="O17" s="137"/>
    </row>
    <row r="19" spans="1:15" x14ac:dyDescent="0.25">
      <c r="A19" t="s">
        <v>135</v>
      </c>
      <c r="B19" s="137" t="s">
        <v>143</v>
      </c>
      <c r="C19" s="137"/>
      <c r="D19" s="137"/>
      <c r="E19" s="137"/>
      <c r="F19" s="137"/>
      <c r="G19" s="137"/>
      <c r="H19" s="137"/>
      <c r="I19" s="137"/>
      <c r="J19" s="137"/>
      <c r="K19" s="137"/>
      <c r="L19" s="137"/>
      <c r="M19" s="137"/>
      <c r="N19" s="137"/>
      <c r="O19" s="137"/>
    </row>
    <row r="20" spans="1:15" x14ac:dyDescent="0.25">
      <c r="B20" s="137" t="s">
        <v>144</v>
      </c>
      <c r="C20" s="137"/>
      <c r="D20" s="137"/>
      <c r="E20" s="137"/>
      <c r="F20" s="137"/>
      <c r="G20" s="137"/>
      <c r="H20" s="137"/>
      <c r="I20" s="137"/>
      <c r="J20" s="137"/>
      <c r="K20" s="137"/>
      <c r="L20" s="137"/>
      <c r="M20" s="137"/>
      <c r="N20" s="137"/>
      <c r="O20" s="137"/>
    </row>
    <row r="21" spans="1:15" x14ac:dyDescent="0.25">
      <c r="B21" s="137" t="s">
        <v>145</v>
      </c>
      <c r="C21" s="137"/>
      <c r="D21" s="137"/>
      <c r="E21" s="137"/>
      <c r="F21" s="137"/>
      <c r="G21" s="137"/>
      <c r="H21" s="137"/>
      <c r="I21" s="137"/>
      <c r="J21" s="137"/>
      <c r="K21" s="137"/>
      <c r="L21" s="137"/>
      <c r="M21" s="137"/>
      <c r="N21" s="137"/>
      <c r="O21" s="137"/>
    </row>
    <row r="22" spans="1:15" x14ac:dyDescent="0.25">
      <c r="B22" s="137" t="s">
        <v>146</v>
      </c>
      <c r="C22" s="137"/>
      <c r="D22" s="137"/>
      <c r="E22" s="137"/>
      <c r="F22" s="137"/>
      <c r="G22" s="137"/>
      <c r="H22" s="137"/>
      <c r="I22" s="137"/>
      <c r="J22" s="137"/>
      <c r="K22" s="137"/>
      <c r="L22" s="137"/>
      <c r="M22" s="137"/>
      <c r="N22" s="137"/>
      <c r="O22" s="137"/>
    </row>
    <row r="23" spans="1:15" x14ac:dyDescent="0.25">
      <c r="B23" s="137" t="s">
        <v>147</v>
      </c>
      <c r="C23" s="137"/>
      <c r="D23" s="137"/>
      <c r="E23" s="137"/>
      <c r="F23" s="137"/>
      <c r="G23" s="137"/>
      <c r="H23" s="137"/>
      <c r="I23" s="137"/>
      <c r="J23" s="137"/>
      <c r="K23" s="137"/>
      <c r="L23" s="137"/>
      <c r="M23" s="137"/>
      <c r="N23" s="137"/>
      <c r="O23" s="137"/>
    </row>
    <row r="24" spans="1:15" x14ac:dyDescent="0.25">
      <c r="B24" s="137" t="s">
        <v>148</v>
      </c>
      <c r="C24" s="137"/>
      <c r="D24" s="137"/>
      <c r="E24" s="137"/>
      <c r="F24" s="137"/>
      <c r="G24" s="137"/>
      <c r="H24" s="137"/>
      <c r="I24" s="137"/>
      <c r="J24" s="137"/>
      <c r="K24" s="137"/>
      <c r="L24" s="137"/>
      <c r="M24" s="137"/>
      <c r="N24" s="137"/>
      <c r="O24" s="137"/>
    </row>
    <row r="25" spans="1:15" x14ac:dyDescent="0.25">
      <c r="B25" s="137" t="s">
        <v>149</v>
      </c>
      <c r="C25" s="137"/>
      <c r="D25" s="137"/>
      <c r="E25" s="137"/>
      <c r="F25" s="137"/>
      <c r="G25" s="137"/>
      <c r="H25" s="137"/>
      <c r="I25" s="137"/>
      <c r="J25" s="137"/>
      <c r="K25" s="137"/>
      <c r="L25" s="137"/>
      <c r="M25" s="137"/>
      <c r="N25" s="137"/>
      <c r="O25" s="137"/>
    </row>
    <row r="26" spans="1:15" x14ac:dyDescent="0.25">
      <c r="B26" s="137" t="s">
        <v>150</v>
      </c>
      <c r="C26" s="137"/>
      <c r="D26" s="137"/>
      <c r="E26" s="137"/>
      <c r="F26" s="137"/>
      <c r="G26" s="137"/>
      <c r="H26" s="137"/>
      <c r="I26" s="137"/>
      <c r="J26" s="137"/>
      <c r="K26" s="137"/>
      <c r="L26" s="137"/>
      <c r="M26" s="137"/>
      <c r="N26" s="137"/>
      <c r="O26" s="137"/>
    </row>
    <row r="28" spans="1:15" x14ac:dyDescent="0.25">
      <c r="A28" t="s">
        <v>135</v>
      </c>
      <c r="B28" s="137" t="s">
        <v>151</v>
      </c>
      <c r="C28" s="137"/>
      <c r="D28" s="137"/>
      <c r="E28" s="137"/>
      <c r="F28" s="137"/>
      <c r="G28" s="137"/>
      <c r="H28" s="137"/>
      <c r="I28" s="137"/>
      <c r="J28" s="137"/>
      <c r="K28" s="137"/>
      <c r="L28" s="137"/>
      <c r="M28" s="137"/>
      <c r="N28" s="137"/>
      <c r="O28" s="137"/>
    </row>
    <row r="29" spans="1:15" x14ac:dyDescent="0.25">
      <c r="B29" s="137" t="s">
        <v>152</v>
      </c>
      <c r="C29" s="137"/>
      <c r="D29" s="137"/>
      <c r="E29" s="137"/>
      <c r="F29" s="137"/>
      <c r="G29" s="137"/>
      <c r="H29" s="137"/>
      <c r="I29" s="137"/>
      <c r="J29" s="137"/>
      <c r="K29" s="137"/>
      <c r="L29" s="137"/>
      <c r="M29" s="137"/>
      <c r="N29" s="137"/>
      <c r="O29" s="137"/>
    </row>
    <row r="30" spans="1:15" x14ac:dyDescent="0.25">
      <c r="B30" s="137" t="s">
        <v>153</v>
      </c>
      <c r="C30" s="137"/>
      <c r="D30" s="137"/>
      <c r="E30" s="137"/>
      <c r="F30" s="137"/>
      <c r="G30" s="137"/>
      <c r="H30" s="137"/>
      <c r="I30" s="137"/>
      <c r="J30" s="137"/>
      <c r="K30" s="137"/>
      <c r="L30" s="137"/>
      <c r="M30" s="137"/>
      <c r="N30" s="137"/>
      <c r="O30" s="137"/>
    </row>
    <row r="31" spans="1:15" x14ac:dyDescent="0.25">
      <c r="B31" s="137" t="s">
        <v>154</v>
      </c>
      <c r="C31" s="137"/>
      <c r="D31" s="137"/>
      <c r="E31" s="137"/>
      <c r="F31" s="137"/>
      <c r="G31" s="137"/>
      <c r="H31" s="137"/>
      <c r="I31" s="137"/>
      <c r="J31" s="137"/>
      <c r="K31" s="137"/>
      <c r="L31" s="137"/>
      <c r="M31" s="137"/>
      <c r="N31" s="137"/>
      <c r="O31" s="137"/>
    </row>
    <row r="32" spans="1:15" x14ac:dyDescent="0.25">
      <c r="B32" s="137" t="s">
        <v>155</v>
      </c>
      <c r="C32" s="137"/>
      <c r="D32" s="137"/>
      <c r="E32" s="137"/>
      <c r="F32" s="137"/>
      <c r="G32" s="137"/>
      <c r="H32" s="137"/>
      <c r="I32" s="137"/>
      <c r="J32" s="137"/>
      <c r="K32" s="137"/>
      <c r="L32" s="137"/>
      <c r="M32" s="137"/>
      <c r="N32" s="137"/>
      <c r="O32" s="137"/>
    </row>
    <row r="33" spans="1:15" x14ac:dyDescent="0.25">
      <c r="B33" s="137" t="s">
        <v>156</v>
      </c>
      <c r="C33" s="137"/>
      <c r="D33" s="137"/>
      <c r="E33" s="137"/>
      <c r="F33" s="137"/>
      <c r="G33" s="137"/>
      <c r="H33" s="137"/>
      <c r="I33" s="137"/>
      <c r="J33" s="137"/>
      <c r="K33" s="137"/>
      <c r="L33" s="137"/>
      <c r="M33" s="137"/>
      <c r="N33" s="137"/>
      <c r="O33" s="137"/>
    </row>
    <row r="34" spans="1:15" x14ac:dyDescent="0.25">
      <c r="B34" s="137" t="s">
        <v>157</v>
      </c>
      <c r="C34" s="137"/>
      <c r="D34" s="137"/>
      <c r="E34" s="137"/>
      <c r="F34" s="137"/>
      <c r="G34" s="137"/>
      <c r="H34" s="137"/>
      <c r="I34" s="137"/>
      <c r="J34" s="137"/>
      <c r="K34" s="137"/>
      <c r="L34" s="137"/>
      <c r="M34" s="137"/>
      <c r="N34" s="137"/>
      <c r="O34" s="137"/>
    </row>
    <row r="35" spans="1:15" x14ac:dyDescent="0.25">
      <c r="B35" s="137" t="s">
        <v>158</v>
      </c>
      <c r="C35" s="137"/>
      <c r="D35" s="137"/>
      <c r="E35" s="137"/>
      <c r="F35" s="137"/>
      <c r="G35" s="137"/>
      <c r="H35" s="137"/>
      <c r="I35" s="137"/>
      <c r="J35" s="137"/>
      <c r="K35" s="137"/>
      <c r="L35" s="137"/>
      <c r="M35" s="137"/>
      <c r="N35" s="137"/>
      <c r="O35" s="137"/>
    </row>
    <row r="36" spans="1:15" x14ac:dyDescent="0.25">
      <c r="B36" s="137" t="s">
        <v>159</v>
      </c>
      <c r="C36" s="137"/>
      <c r="D36" s="137"/>
      <c r="E36" s="137"/>
      <c r="F36" s="137"/>
      <c r="G36" s="137"/>
      <c r="H36" s="137"/>
      <c r="I36" s="137"/>
      <c r="J36" s="137"/>
      <c r="K36" s="137"/>
      <c r="L36" s="137"/>
      <c r="M36" s="137"/>
      <c r="N36" s="137"/>
      <c r="O36" s="137"/>
    </row>
    <row r="37" spans="1:15" x14ac:dyDescent="0.25">
      <c r="B37" s="137" t="s">
        <v>160</v>
      </c>
      <c r="C37" s="137"/>
      <c r="D37" s="137"/>
      <c r="E37" s="137"/>
      <c r="F37" s="137"/>
      <c r="G37" s="137"/>
      <c r="H37" s="137"/>
      <c r="I37" s="137"/>
      <c r="J37" s="137"/>
      <c r="K37" s="137"/>
      <c r="L37" s="137"/>
      <c r="M37" s="137"/>
      <c r="N37" s="137"/>
      <c r="O37" s="137"/>
    </row>
    <row r="38" spans="1:15" x14ac:dyDescent="0.25">
      <c r="B38" s="137" t="s">
        <v>161</v>
      </c>
      <c r="C38" s="137"/>
      <c r="D38" s="137"/>
      <c r="E38" s="137"/>
      <c r="F38" s="137"/>
      <c r="G38" s="137"/>
      <c r="H38" s="137"/>
      <c r="I38" s="137"/>
      <c r="J38" s="137"/>
      <c r="K38" s="137"/>
      <c r="L38" s="137"/>
      <c r="M38" s="137"/>
      <c r="N38" s="137"/>
      <c r="O38" s="137"/>
    </row>
    <row r="39" spans="1:15" x14ac:dyDescent="0.25">
      <c r="B39" s="137" t="s">
        <v>162</v>
      </c>
      <c r="C39" s="137"/>
      <c r="D39" s="137"/>
      <c r="E39" s="137"/>
      <c r="F39" s="137"/>
      <c r="G39" s="137"/>
      <c r="H39" s="137"/>
      <c r="I39" s="137"/>
      <c r="J39" s="137"/>
      <c r="K39" s="137"/>
      <c r="L39" s="137"/>
      <c r="M39" s="137"/>
      <c r="N39" s="137"/>
      <c r="O39" s="137"/>
    </row>
    <row r="41" spans="1:15" x14ac:dyDescent="0.25">
      <c r="A41" t="s">
        <v>135</v>
      </c>
      <c r="B41" s="137" t="s">
        <v>163</v>
      </c>
      <c r="C41" s="137"/>
      <c r="D41" s="137"/>
      <c r="E41" s="137"/>
      <c r="F41" s="137"/>
      <c r="G41" s="137"/>
      <c r="H41" s="137"/>
      <c r="I41" s="137"/>
      <c r="J41" s="137"/>
      <c r="K41" s="137"/>
      <c r="L41" s="137"/>
      <c r="M41" s="137"/>
      <c r="N41" s="137"/>
      <c r="O41" s="137"/>
    </row>
    <row r="42" spans="1:15" x14ac:dyDescent="0.25">
      <c r="B42" s="137" t="s">
        <v>164</v>
      </c>
      <c r="C42" s="137"/>
      <c r="D42" s="137"/>
      <c r="E42" s="137"/>
      <c r="F42" s="137"/>
      <c r="G42" s="137"/>
      <c r="H42" s="137"/>
      <c r="I42" s="137"/>
      <c r="J42" s="137"/>
      <c r="K42" s="137"/>
      <c r="L42" s="137"/>
      <c r="M42" s="137"/>
      <c r="N42" s="137"/>
      <c r="O42" s="137"/>
    </row>
    <row r="43" spans="1:15" x14ac:dyDescent="0.25">
      <c r="B43" s="137" t="s">
        <v>165</v>
      </c>
      <c r="C43" s="137"/>
      <c r="D43" s="137"/>
      <c r="E43" s="137"/>
      <c r="F43" s="137"/>
      <c r="G43" s="137"/>
      <c r="H43" s="137"/>
      <c r="I43" s="137"/>
      <c r="J43" s="137"/>
      <c r="K43" s="137"/>
      <c r="L43" s="137"/>
      <c r="M43" s="137"/>
      <c r="N43" s="137"/>
      <c r="O43" s="137"/>
    </row>
    <row r="45" spans="1:15" x14ac:dyDescent="0.25">
      <c r="A45" t="s">
        <v>135</v>
      </c>
      <c r="B45" s="137" t="s">
        <v>166</v>
      </c>
      <c r="C45" s="137"/>
      <c r="D45" s="137"/>
      <c r="E45" s="137"/>
      <c r="F45" s="137"/>
      <c r="G45" s="137"/>
      <c r="H45" s="137"/>
      <c r="I45" s="137"/>
      <c r="J45" s="137"/>
      <c r="K45" s="137"/>
      <c r="L45" s="137"/>
      <c r="M45" s="137"/>
      <c r="N45" s="137"/>
      <c r="O45" s="137"/>
    </row>
    <row r="46" spans="1:15" x14ac:dyDescent="0.25">
      <c r="B46" s="137" t="s">
        <v>167</v>
      </c>
      <c r="C46" s="137"/>
      <c r="D46" s="137"/>
      <c r="E46" s="137"/>
      <c r="F46" s="137"/>
      <c r="G46" s="137"/>
      <c r="H46" s="137"/>
      <c r="I46" s="137"/>
      <c r="J46" s="137"/>
      <c r="K46" s="137"/>
      <c r="L46" s="137"/>
      <c r="M46" s="137"/>
      <c r="N46" s="137"/>
      <c r="O46" s="137"/>
    </row>
    <row r="47" spans="1:15" x14ac:dyDescent="0.25">
      <c r="B47" s="137" t="s">
        <v>168</v>
      </c>
      <c r="C47" s="137"/>
      <c r="D47" s="137"/>
      <c r="E47" s="137"/>
      <c r="F47" s="137"/>
      <c r="G47" s="137"/>
      <c r="H47" s="137"/>
      <c r="I47" s="137"/>
      <c r="J47" s="137"/>
      <c r="K47" s="137"/>
      <c r="L47" s="137"/>
      <c r="M47" s="137"/>
      <c r="N47" s="137"/>
      <c r="O47" s="137"/>
    </row>
    <row r="48" spans="1:15" x14ac:dyDescent="0.25">
      <c r="B48" s="137" t="s">
        <v>169</v>
      </c>
      <c r="C48" s="137"/>
      <c r="D48" s="137"/>
      <c r="E48" s="137"/>
      <c r="F48" s="137"/>
      <c r="G48" s="137"/>
      <c r="H48" s="137"/>
      <c r="I48" s="137"/>
      <c r="J48" s="137"/>
      <c r="K48" s="137"/>
      <c r="L48" s="137"/>
      <c r="M48" s="137"/>
      <c r="N48" s="137"/>
      <c r="O48" s="137"/>
    </row>
    <row r="49" spans="1:15" x14ac:dyDescent="0.25">
      <c r="B49" s="137" t="s">
        <v>170</v>
      </c>
      <c r="C49" s="137"/>
      <c r="D49" s="137"/>
      <c r="E49" s="137"/>
      <c r="F49" s="137"/>
      <c r="G49" s="137"/>
      <c r="H49" s="137"/>
      <c r="I49" s="137"/>
      <c r="J49" s="137"/>
      <c r="K49" s="137"/>
      <c r="L49" s="137"/>
      <c r="M49" s="137"/>
      <c r="N49" s="137"/>
      <c r="O49" s="137"/>
    </row>
    <row r="51" spans="1:15" hidden="1" x14ac:dyDescent="0.25">
      <c r="A51" t="s">
        <v>135</v>
      </c>
      <c r="B51" t="s">
        <v>171</v>
      </c>
    </row>
    <row r="52" spans="1:15" hidden="1" x14ac:dyDescent="0.25">
      <c r="B52" t="s">
        <v>172</v>
      </c>
    </row>
    <row r="53" spans="1:15" hidden="1" x14ac:dyDescent="0.25">
      <c r="B53" t="s">
        <v>173</v>
      </c>
    </row>
    <row r="54" spans="1:15" hidden="1" x14ac:dyDescent="0.25">
      <c r="B54" t="s">
        <v>174</v>
      </c>
    </row>
    <row r="55" spans="1:15" hidden="1" x14ac:dyDescent="0.25">
      <c r="B55" t="s">
        <v>169</v>
      </c>
    </row>
    <row r="56" spans="1:15" hidden="1" x14ac:dyDescent="0.25"/>
    <row r="57" spans="1:15" x14ac:dyDescent="0.25">
      <c r="A57" t="s">
        <v>175</v>
      </c>
      <c r="B57" s="137" t="s">
        <v>176</v>
      </c>
      <c r="C57" s="137"/>
      <c r="D57" s="137"/>
      <c r="E57" s="137"/>
      <c r="F57" s="137"/>
      <c r="G57" s="137"/>
      <c r="H57" s="137"/>
      <c r="I57" s="137"/>
      <c r="J57" s="137"/>
      <c r="K57" s="137"/>
      <c r="L57" s="137"/>
      <c r="M57" s="137"/>
      <c r="N57" s="137"/>
      <c r="O57" s="137"/>
    </row>
    <row r="58" spans="1:15" x14ac:dyDescent="0.25">
      <c r="B58" s="137" t="s">
        <v>177</v>
      </c>
      <c r="C58" s="137"/>
      <c r="D58" s="137"/>
      <c r="E58" s="137"/>
      <c r="F58" s="137"/>
      <c r="G58" s="137"/>
      <c r="H58" s="137"/>
      <c r="I58" s="137"/>
      <c r="J58" s="137"/>
      <c r="K58" s="137"/>
      <c r="L58" s="137"/>
      <c r="M58" s="137"/>
      <c r="N58" s="137"/>
      <c r="O58" s="137"/>
    </row>
    <row r="59" spans="1:15" x14ac:dyDescent="0.25">
      <c r="B59" s="137" t="s">
        <v>178</v>
      </c>
      <c r="C59" s="137"/>
      <c r="D59" s="137"/>
      <c r="E59" s="137"/>
      <c r="F59" s="137"/>
      <c r="G59" s="137"/>
      <c r="H59" s="137"/>
      <c r="I59" s="137"/>
      <c r="J59" s="137"/>
      <c r="K59" s="137"/>
      <c r="L59" s="137"/>
      <c r="M59" s="137"/>
      <c r="N59" s="137"/>
      <c r="O59" s="137"/>
    </row>
    <row r="61" spans="1:15" x14ac:dyDescent="0.25">
      <c r="A61" t="s">
        <v>135</v>
      </c>
      <c r="B61" s="137" t="s">
        <v>171</v>
      </c>
      <c r="C61" s="137"/>
      <c r="D61" s="137"/>
      <c r="E61" s="137"/>
      <c r="F61" s="137"/>
      <c r="G61" s="137"/>
      <c r="H61" s="137"/>
      <c r="I61" s="137"/>
      <c r="J61" s="137"/>
      <c r="K61" s="137"/>
      <c r="L61" s="137"/>
      <c r="M61" s="137"/>
      <c r="N61" s="137"/>
      <c r="O61" s="137"/>
    </row>
    <row r="62" spans="1:15" x14ac:dyDescent="0.25">
      <c r="B62" s="137" t="s">
        <v>179</v>
      </c>
      <c r="C62" s="137"/>
      <c r="D62" s="137"/>
      <c r="E62" s="137"/>
      <c r="F62" s="137"/>
      <c r="G62" s="137"/>
      <c r="H62" s="137"/>
      <c r="I62" s="137"/>
      <c r="J62" s="137"/>
      <c r="K62" s="137"/>
      <c r="L62" s="137"/>
      <c r="M62" s="137"/>
      <c r="N62" s="137"/>
      <c r="O62" s="137"/>
    </row>
    <row r="63" spans="1:15" x14ac:dyDescent="0.25">
      <c r="B63" s="137" t="s">
        <v>180</v>
      </c>
      <c r="C63" s="137"/>
      <c r="D63" s="137"/>
      <c r="E63" s="137"/>
      <c r="F63" s="137"/>
      <c r="G63" s="137"/>
      <c r="H63" s="137"/>
      <c r="I63" s="137"/>
      <c r="J63" s="137"/>
      <c r="K63" s="137"/>
      <c r="L63" s="137"/>
      <c r="M63" s="137"/>
      <c r="N63" s="137"/>
      <c r="O63" s="137"/>
    </row>
  </sheetData>
  <pageMargins left="0.75" right="0.75" top="1" bottom="1" header="0.5" footer="0.5"/>
  <pageSetup paperSize="9" orientation="portrait" horizontalDpi="0" verticalDpi="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FF"/>
  </sheetPr>
  <dimension ref="B1:L235"/>
  <sheetViews>
    <sheetView topLeftCell="A13" workbookViewId="0">
      <selection activeCell="F17" sqref="F17:H17"/>
    </sheetView>
  </sheetViews>
  <sheetFormatPr defaultRowHeight="15" x14ac:dyDescent="0.25"/>
  <cols>
    <col min="3" max="3" width="29.42578125" customWidth="1"/>
    <col min="8" max="8" width="26.5703125" bestFit="1" customWidth="1"/>
    <col min="9" max="9" width="22.85546875" bestFit="1" customWidth="1"/>
    <col min="10" max="10" width="14.42578125" bestFit="1" customWidth="1"/>
  </cols>
  <sheetData>
    <row r="1" spans="2:12" s="154" customFormat="1" x14ac:dyDescent="0.25">
      <c r="B1" s="154" t="s">
        <v>760</v>
      </c>
      <c r="C1" s="154" t="s">
        <v>761</v>
      </c>
      <c r="D1" s="154" t="s">
        <v>762</v>
      </c>
      <c r="H1" s="238" t="s">
        <v>760</v>
      </c>
      <c r="I1" s="238" t="s">
        <v>761</v>
      </c>
      <c r="J1" t="s">
        <v>763</v>
      </c>
    </row>
    <row r="2" spans="2:12" x14ac:dyDescent="0.25">
      <c r="B2">
        <v>1</v>
      </c>
      <c r="C2" t="s">
        <v>182</v>
      </c>
      <c r="D2">
        <f>COUNTIF(Deelnemers!I$2:W$125,stats!B2)</f>
        <v>109</v>
      </c>
      <c r="H2" s="154">
        <v>12</v>
      </c>
      <c r="I2" s="154" t="s">
        <v>322</v>
      </c>
      <c r="J2" s="239">
        <v>115</v>
      </c>
    </row>
    <row r="3" spans="2:12" x14ac:dyDescent="0.25">
      <c r="B3">
        <v>2</v>
      </c>
      <c r="C3" t="s">
        <v>314</v>
      </c>
      <c r="D3" s="154">
        <f>COUNTIF(Deelnemers!I$2:W$125,stats!B3)</f>
        <v>47</v>
      </c>
      <c r="H3" s="154">
        <v>1</v>
      </c>
      <c r="I3" s="154" t="s">
        <v>182</v>
      </c>
      <c r="J3" s="239">
        <v>109</v>
      </c>
    </row>
    <row r="4" spans="2:12" x14ac:dyDescent="0.25">
      <c r="B4">
        <v>3</v>
      </c>
      <c r="C4" t="s">
        <v>183</v>
      </c>
      <c r="D4" s="154">
        <f>COUNTIF(Deelnemers!I$2:W$125,stats!B4)</f>
        <v>15</v>
      </c>
      <c r="H4" s="154">
        <v>11</v>
      </c>
      <c r="I4" s="154" t="s">
        <v>320</v>
      </c>
      <c r="J4" s="239">
        <v>104</v>
      </c>
      <c r="L4">
        <f>22*8</f>
        <v>176</v>
      </c>
    </row>
    <row r="5" spans="2:12" x14ac:dyDescent="0.25">
      <c r="B5">
        <v>4</v>
      </c>
      <c r="C5" t="s">
        <v>315</v>
      </c>
      <c r="D5" s="154">
        <f>COUNTIF(Deelnemers!I$2:W$125,stats!B5)</f>
        <v>12</v>
      </c>
      <c r="H5" s="154">
        <v>21</v>
      </c>
      <c r="I5" s="154" t="s">
        <v>196</v>
      </c>
      <c r="J5" s="239">
        <v>104</v>
      </c>
      <c r="L5">
        <v>110</v>
      </c>
    </row>
    <row r="6" spans="2:12" x14ac:dyDescent="0.25">
      <c r="B6">
        <v>5</v>
      </c>
      <c r="C6" t="s">
        <v>316</v>
      </c>
      <c r="D6" s="154">
        <f>COUNTIF(Deelnemers!I$2:W$125,stats!B6)</f>
        <v>2</v>
      </c>
      <c r="H6" s="154">
        <v>73</v>
      </c>
      <c r="I6" s="154" t="s">
        <v>194</v>
      </c>
      <c r="J6" s="239">
        <v>98</v>
      </c>
      <c r="L6">
        <f>L5/L4</f>
        <v>0.625</v>
      </c>
    </row>
    <row r="7" spans="2:12" x14ac:dyDescent="0.25">
      <c r="B7">
        <v>6</v>
      </c>
      <c r="C7" t="s">
        <v>317</v>
      </c>
      <c r="D7" s="154">
        <f>COUNTIF(Deelnemers!I$2:W$125,stats!B7)</f>
        <v>0</v>
      </c>
      <c r="H7" s="154">
        <v>111</v>
      </c>
      <c r="I7" s="154" t="s">
        <v>199</v>
      </c>
      <c r="J7" s="239">
        <v>84</v>
      </c>
    </row>
    <row r="8" spans="2:12" x14ac:dyDescent="0.25">
      <c r="B8">
        <v>7</v>
      </c>
      <c r="C8" t="s">
        <v>318</v>
      </c>
      <c r="D8" s="154">
        <f>COUNTIF(Deelnemers!I$2:W$125,stats!B8)</f>
        <v>0</v>
      </c>
      <c r="H8" s="154">
        <v>33</v>
      </c>
      <c r="I8" s="154" t="s">
        <v>203</v>
      </c>
      <c r="J8" s="239">
        <v>78</v>
      </c>
    </row>
    <row r="9" spans="2:12" x14ac:dyDescent="0.25">
      <c r="B9">
        <v>8</v>
      </c>
      <c r="C9" t="s">
        <v>319</v>
      </c>
      <c r="D9" s="154">
        <f>COUNTIF(Deelnemers!I$2:W$125,stats!B9)</f>
        <v>27</v>
      </c>
      <c r="H9" s="154">
        <v>22</v>
      </c>
      <c r="I9" s="154" t="s">
        <v>330</v>
      </c>
      <c r="J9" s="239">
        <v>72</v>
      </c>
    </row>
    <row r="10" spans="2:12" x14ac:dyDescent="0.25">
      <c r="B10">
        <v>9</v>
      </c>
      <c r="D10" s="154">
        <f>COUNTIF(Deelnemers!I$2:W$125,stats!B10)</f>
        <v>0</v>
      </c>
      <c r="H10" s="154">
        <v>184</v>
      </c>
      <c r="I10" s="154" t="s">
        <v>480</v>
      </c>
      <c r="J10" s="239">
        <v>67</v>
      </c>
    </row>
    <row r="11" spans="2:12" x14ac:dyDescent="0.25">
      <c r="B11">
        <v>10</v>
      </c>
      <c r="D11" s="154">
        <f>COUNTIF(Deelnemers!I$2:W$125,stats!B11)</f>
        <v>0</v>
      </c>
      <c r="H11" s="154">
        <v>14</v>
      </c>
      <c r="I11" s="154" t="s">
        <v>324</v>
      </c>
      <c r="J11" s="239">
        <v>54</v>
      </c>
    </row>
    <row r="12" spans="2:12" x14ac:dyDescent="0.25">
      <c r="B12">
        <v>11</v>
      </c>
      <c r="C12" t="s">
        <v>320</v>
      </c>
      <c r="D12" s="154">
        <f>COUNTIF(Deelnemers!I$2:W$125,stats!B12)</f>
        <v>104</v>
      </c>
      <c r="H12" s="154">
        <v>191</v>
      </c>
      <c r="I12" s="154" t="s">
        <v>187</v>
      </c>
      <c r="J12" s="239">
        <v>53</v>
      </c>
    </row>
    <row r="13" spans="2:12" x14ac:dyDescent="0.25">
      <c r="B13">
        <v>12</v>
      </c>
      <c r="C13" t="s">
        <v>322</v>
      </c>
      <c r="D13" s="154">
        <f>COUNTIF(Deelnemers!I$2:W$125,stats!B13)</f>
        <v>115</v>
      </c>
      <c r="H13" s="154">
        <v>81</v>
      </c>
      <c r="I13" s="154" t="s">
        <v>198</v>
      </c>
      <c r="J13" s="239">
        <v>53</v>
      </c>
    </row>
    <row r="14" spans="2:12" x14ac:dyDescent="0.25">
      <c r="B14">
        <v>13</v>
      </c>
      <c r="C14" t="s">
        <v>323</v>
      </c>
      <c r="D14" s="154">
        <f>COUNTIF(Deelnemers!I$2:W$125,stats!B14)</f>
        <v>1</v>
      </c>
      <c r="H14" s="154">
        <v>61</v>
      </c>
      <c r="I14" s="154" t="s">
        <v>188</v>
      </c>
      <c r="J14" s="239">
        <v>52</v>
      </c>
    </row>
    <row r="15" spans="2:12" x14ac:dyDescent="0.25">
      <c r="B15">
        <v>14</v>
      </c>
      <c r="C15" t="s">
        <v>324</v>
      </c>
      <c r="D15" s="154">
        <f>COUNTIF(Deelnemers!I$2:W$125,stats!B15)</f>
        <v>54</v>
      </c>
      <c r="H15" s="154">
        <v>2</v>
      </c>
      <c r="I15" s="154" t="s">
        <v>314</v>
      </c>
      <c r="J15" s="239">
        <v>47</v>
      </c>
    </row>
    <row r="16" spans="2:12" x14ac:dyDescent="0.25">
      <c r="B16">
        <v>15</v>
      </c>
      <c r="C16" t="s">
        <v>325</v>
      </c>
      <c r="D16" s="154">
        <f>COUNTIF(Deelnemers!I$2:W$125,stats!B16)</f>
        <v>4</v>
      </c>
      <c r="H16" s="154">
        <v>41</v>
      </c>
      <c r="I16" s="154" t="s">
        <v>189</v>
      </c>
      <c r="J16" s="239">
        <v>46</v>
      </c>
    </row>
    <row r="17" spans="2:10" x14ac:dyDescent="0.25">
      <c r="B17">
        <v>16</v>
      </c>
      <c r="C17" t="s">
        <v>326</v>
      </c>
      <c r="D17" s="154">
        <f>COUNTIF(Deelnemers!I$2:W$125,stats!B17)</f>
        <v>8</v>
      </c>
      <c r="H17" s="154">
        <v>51</v>
      </c>
      <c r="I17" s="154" t="s">
        <v>355</v>
      </c>
      <c r="J17" s="239">
        <v>43</v>
      </c>
    </row>
    <row r="18" spans="2:10" x14ac:dyDescent="0.25">
      <c r="B18">
        <v>17</v>
      </c>
      <c r="C18" t="s">
        <v>327</v>
      </c>
      <c r="D18" s="154">
        <f>COUNTIF(Deelnemers!I$2:W$125,stats!B18)</f>
        <v>6</v>
      </c>
      <c r="H18" s="154">
        <v>71</v>
      </c>
      <c r="I18" s="154" t="s">
        <v>374</v>
      </c>
      <c r="J18" s="239">
        <v>42</v>
      </c>
    </row>
    <row r="19" spans="2:10" x14ac:dyDescent="0.25">
      <c r="B19">
        <v>18</v>
      </c>
      <c r="C19" t="s">
        <v>328</v>
      </c>
      <c r="D19" s="154">
        <f>COUNTIF(Deelnemers!I$2:W$125,stats!B19)</f>
        <v>8</v>
      </c>
      <c r="H19" s="154">
        <v>103</v>
      </c>
      <c r="I19" s="154" t="s">
        <v>404</v>
      </c>
      <c r="J19" s="239">
        <v>40</v>
      </c>
    </row>
    <row r="20" spans="2:10" x14ac:dyDescent="0.25">
      <c r="B20">
        <v>19</v>
      </c>
      <c r="D20" s="154">
        <f>COUNTIF(Deelnemers!I$2:W$125,stats!B20)</f>
        <v>0</v>
      </c>
      <c r="H20" s="154">
        <v>171</v>
      </c>
      <c r="I20" s="154" t="s">
        <v>186</v>
      </c>
      <c r="J20" s="239">
        <v>38</v>
      </c>
    </row>
    <row r="21" spans="2:10" x14ac:dyDescent="0.25">
      <c r="B21">
        <v>20</v>
      </c>
      <c r="D21" s="154">
        <f>COUNTIF(Deelnemers!I$2:W$125,stats!B21)</f>
        <v>0</v>
      </c>
      <c r="H21" s="154">
        <v>31</v>
      </c>
      <c r="I21" s="154" t="s">
        <v>339</v>
      </c>
      <c r="J21" s="239">
        <v>33</v>
      </c>
    </row>
    <row r="22" spans="2:10" x14ac:dyDescent="0.25">
      <c r="B22">
        <v>21</v>
      </c>
      <c r="C22" t="s">
        <v>196</v>
      </c>
      <c r="D22" s="154">
        <f>COUNTIF(Deelnemers!I$2:W$125,stats!B22)</f>
        <v>104</v>
      </c>
      <c r="H22" s="154">
        <v>101</v>
      </c>
      <c r="I22" s="154" t="s">
        <v>401</v>
      </c>
      <c r="J22" s="239">
        <v>33</v>
      </c>
    </row>
    <row r="23" spans="2:10" x14ac:dyDescent="0.25">
      <c r="B23">
        <v>22</v>
      </c>
      <c r="C23" t="s">
        <v>330</v>
      </c>
      <c r="D23" s="154">
        <f>COUNTIF(Deelnemers!I$2:W$125,stats!B23)</f>
        <v>72</v>
      </c>
      <c r="H23" s="154">
        <v>131</v>
      </c>
      <c r="I23" s="154" t="s">
        <v>204</v>
      </c>
      <c r="J23" s="239">
        <v>28</v>
      </c>
    </row>
    <row r="24" spans="2:10" x14ac:dyDescent="0.25">
      <c r="B24">
        <v>23</v>
      </c>
      <c r="C24" t="s">
        <v>331</v>
      </c>
      <c r="D24" s="154">
        <f>COUNTIF(Deelnemers!I$2:W$125,stats!B24)</f>
        <v>4</v>
      </c>
      <c r="H24" s="154">
        <v>8</v>
      </c>
      <c r="I24" s="154" t="s">
        <v>319</v>
      </c>
      <c r="J24" s="239">
        <v>27</v>
      </c>
    </row>
    <row r="25" spans="2:10" x14ac:dyDescent="0.25">
      <c r="B25">
        <v>24</v>
      </c>
      <c r="C25" t="s">
        <v>332</v>
      </c>
      <c r="D25" s="154">
        <f>COUNTIF(Deelnemers!I$2:W$125,stats!B25)</f>
        <v>1</v>
      </c>
      <c r="H25" s="154">
        <v>62</v>
      </c>
      <c r="I25" s="154" t="s">
        <v>365</v>
      </c>
      <c r="J25" s="239">
        <v>22</v>
      </c>
    </row>
    <row r="26" spans="2:10" x14ac:dyDescent="0.25">
      <c r="B26">
        <v>25</v>
      </c>
      <c r="C26" t="s">
        <v>333</v>
      </c>
      <c r="D26" s="154">
        <f>COUNTIF(Deelnemers!I$2:W$125,stats!B26)</f>
        <v>0</v>
      </c>
      <c r="H26" s="154">
        <v>91</v>
      </c>
      <c r="I26" s="154" t="s">
        <v>392</v>
      </c>
      <c r="J26" s="239">
        <v>19</v>
      </c>
    </row>
    <row r="27" spans="2:10" x14ac:dyDescent="0.25">
      <c r="B27">
        <v>26</v>
      </c>
      <c r="C27" t="s">
        <v>334</v>
      </c>
      <c r="D27" s="154">
        <f>COUNTIF(Deelnemers!I$2:W$125,stats!B27)</f>
        <v>2</v>
      </c>
      <c r="H27" s="154">
        <v>142</v>
      </c>
      <c r="I27" s="154" t="s">
        <v>197</v>
      </c>
      <c r="J27" s="239">
        <v>19</v>
      </c>
    </row>
    <row r="28" spans="2:10" x14ac:dyDescent="0.25">
      <c r="B28">
        <v>27</v>
      </c>
      <c r="C28" t="s">
        <v>335</v>
      </c>
      <c r="D28" s="154">
        <f>COUNTIF(Deelnemers!I$2:W$125,stats!B28)</f>
        <v>0</v>
      </c>
      <c r="H28" s="154">
        <v>93</v>
      </c>
      <c r="I28" s="154" t="s">
        <v>395</v>
      </c>
      <c r="J28" s="239">
        <v>19</v>
      </c>
    </row>
    <row r="29" spans="2:10" x14ac:dyDescent="0.25">
      <c r="B29">
        <v>28</v>
      </c>
      <c r="C29" t="s">
        <v>336</v>
      </c>
      <c r="D29" s="154">
        <f>COUNTIF(Deelnemers!I$2:W$125,stats!B29)</f>
        <v>2</v>
      </c>
      <c r="H29" s="154">
        <v>65</v>
      </c>
      <c r="I29" s="154" t="s">
        <v>368</v>
      </c>
      <c r="J29" s="239">
        <v>19</v>
      </c>
    </row>
    <row r="30" spans="2:10" x14ac:dyDescent="0.25">
      <c r="B30">
        <v>29</v>
      </c>
      <c r="C30" t="s">
        <v>337</v>
      </c>
      <c r="D30" s="154">
        <f>COUNTIF(Deelnemers!I$2:W$125,stats!B30)</f>
        <v>0</v>
      </c>
      <c r="H30" s="154">
        <v>152</v>
      </c>
      <c r="I30" s="154" t="s">
        <v>452</v>
      </c>
      <c r="J30" s="239">
        <v>18</v>
      </c>
    </row>
    <row r="31" spans="2:10" x14ac:dyDescent="0.25">
      <c r="B31">
        <v>30</v>
      </c>
      <c r="C31" t="s">
        <v>338</v>
      </c>
      <c r="D31" s="154">
        <f>COUNTIF(Deelnemers!I$2:W$125,stats!B31)</f>
        <v>0</v>
      </c>
      <c r="H31" s="154">
        <v>183</v>
      </c>
      <c r="I31" s="154" t="s">
        <v>209</v>
      </c>
      <c r="J31" s="239">
        <v>17</v>
      </c>
    </row>
    <row r="32" spans="2:10" x14ac:dyDescent="0.25">
      <c r="B32">
        <v>31</v>
      </c>
      <c r="C32" t="s">
        <v>339</v>
      </c>
      <c r="D32" s="154">
        <f>COUNTIF(Deelnemers!I$2:W$125,stats!B32)</f>
        <v>33</v>
      </c>
      <c r="H32" s="154">
        <v>192</v>
      </c>
      <c r="I32" s="154" t="s">
        <v>201</v>
      </c>
      <c r="J32" s="239">
        <v>16</v>
      </c>
    </row>
    <row r="33" spans="2:10" x14ac:dyDescent="0.25">
      <c r="B33">
        <v>32</v>
      </c>
      <c r="C33" t="s">
        <v>202</v>
      </c>
      <c r="D33" s="154">
        <f>COUNTIF(Deelnemers!I$2:W$125,stats!B33)</f>
        <v>0</v>
      </c>
      <c r="H33" s="154">
        <v>3</v>
      </c>
      <c r="I33" s="154" t="s">
        <v>183</v>
      </c>
      <c r="J33" s="239">
        <v>15</v>
      </c>
    </row>
    <row r="34" spans="2:10" x14ac:dyDescent="0.25">
      <c r="B34">
        <v>33</v>
      </c>
      <c r="C34" t="s">
        <v>203</v>
      </c>
      <c r="D34" s="154">
        <f>COUNTIF(Deelnemers!I$2:W$125,stats!B34)</f>
        <v>78</v>
      </c>
      <c r="H34" s="154">
        <v>141</v>
      </c>
      <c r="I34" s="154" t="s">
        <v>440</v>
      </c>
      <c r="J34" s="239">
        <v>14</v>
      </c>
    </row>
    <row r="35" spans="2:10" x14ac:dyDescent="0.25">
      <c r="B35">
        <v>34</v>
      </c>
      <c r="C35" t="s">
        <v>341</v>
      </c>
      <c r="D35" s="154">
        <f>COUNTIF(Deelnemers!I$2:W$125,stats!B35)</f>
        <v>7</v>
      </c>
      <c r="H35" s="154">
        <v>4</v>
      </c>
      <c r="I35" s="154" t="s">
        <v>315</v>
      </c>
      <c r="J35" s="239">
        <v>12</v>
      </c>
    </row>
    <row r="36" spans="2:10" x14ac:dyDescent="0.25">
      <c r="B36">
        <v>35</v>
      </c>
      <c r="C36" t="s">
        <v>342</v>
      </c>
      <c r="D36" s="154">
        <f>COUNTIF(Deelnemers!I$2:W$125,stats!B36)</f>
        <v>5</v>
      </c>
      <c r="H36" s="154">
        <v>72</v>
      </c>
      <c r="I36" s="154" t="s">
        <v>376</v>
      </c>
      <c r="J36" s="239">
        <v>11</v>
      </c>
    </row>
    <row r="37" spans="2:10" x14ac:dyDescent="0.25">
      <c r="B37">
        <v>36</v>
      </c>
      <c r="C37" t="s">
        <v>343</v>
      </c>
      <c r="D37" s="154">
        <f>COUNTIF(Deelnemers!I$2:W$125,stats!B37)</f>
        <v>1</v>
      </c>
      <c r="H37" s="154">
        <v>181</v>
      </c>
      <c r="I37" s="154" t="s">
        <v>478</v>
      </c>
      <c r="J37" s="239">
        <v>11</v>
      </c>
    </row>
    <row r="38" spans="2:10" x14ac:dyDescent="0.25">
      <c r="B38">
        <v>37</v>
      </c>
      <c r="C38" t="s">
        <v>344</v>
      </c>
      <c r="D38" s="154">
        <f>COUNTIF(Deelnemers!I$2:W$125,stats!B38)</f>
        <v>0</v>
      </c>
      <c r="H38" s="154">
        <v>172</v>
      </c>
      <c r="I38" s="154" t="s">
        <v>184</v>
      </c>
      <c r="J38" s="239">
        <v>11</v>
      </c>
    </row>
    <row r="39" spans="2:10" x14ac:dyDescent="0.25">
      <c r="B39">
        <v>38</v>
      </c>
      <c r="C39" t="s">
        <v>345</v>
      </c>
      <c r="D39" s="154">
        <f>COUNTIF(Deelnemers!I$2:W$125,stats!B39)</f>
        <v>1</v>
      </c>
      <c r="H39" s="154">
        <v>74</v>
      </c>
      <c r="I39" s="154" t="s">
        <v>377</v>
      </c>
      <c r="J39" s="239">
        <v>11</v>
      </c>
    </row>
    <row r="40" spans="2:10" x14ac:dyDescent="0.25">
      <c r="B40">
        <v>39</v>
      </c>
      <c r="D40" s="154">
        <f>COUNTIF(Deelnemers!I$2:W$125,stats!B40)</f>
        <v>0</v>
      </c>
      <c r="H40" s="154">
        <v>84</v>
      </c>
      <c r="I40" s="154" t="s">
        <v>385</v>
      </c>
      <c r="J40" s="239">
        <v>11</v>
      </c>
    </row>
    <row r="41" spans="2:10" x14ac:dyDescent="0.25">
      <c r="B41">
        <v>40</v>
      </c>
      <c r="D41" s="154">
        <f>COUNTIF(Deelnemers!I$2:W$125,stats!B41)</f>
        <v>0</v>
      </c>
      <c r="H41" s="154">
        <v>122</v>
      </c>
      <c r="I41" s="154" t="s">
        <v>423</v>
      </c>
      <c r="J41" s="239">
        <v>11</v>
      </c>
    </row>
    <row r="42" spans="2:10" x14ac:dyDescent="0.25">
      <c r="B42">
        <v>41</v>
      </c>
      <c r="C42" t="s">
        <v>189</v>
      </c>
      <c r="D42" s="154">
        <f>COUNTIF(Deelnemers!I$2:W$125,stats!B42)</f>
        <v>46</v>
      </c>
      <c r="H42" s="154">
        <v>104</v>
      </c>
      <c r="I42" s="154" t="s">
        <v>405</v>
      </c>
      <c r="J42" s="239">
        <v>9</v>
      </c>
    </row>
    <row r="43" spans="2:10" x14ac:dyDescent="0.25">
      <c r="B43">
        <v>42</v>
      </c>
      <c r="C43" t="s">
        <v>346</v>
      </c>
      <c r="D43" s="154">
        <f>COUNTIF(Deelnemers!I$2:W$125,stats!B43)</f>
        <v>2</v>
      </c>
      <c r="H43" s="154">
        <v>164</v>
      </c>
      <c r="I43" s="154" t="s">
        <v>463</v>
      </c>
      <c r="J43" s="239">
        <v>9</v>
      </c>
    </row>
    <row r="44" spans="2:10" x14ac:dyDescent="0.25">
      <c r="B44">
        <v>43</v>
      </c>
      <c r="C44" t="s">
        <v>347</v>
      </c>
      <c r="D44" s="154">
        <f>COUNTIF(Deelnemers!I$2:W$125,stats!B44)</f>
        <v>3</v>
      </c>
      <c r="H44" s="154">
        <v>132</v>
      </c>
      <c r="I44" s="154" t="s">
        <v>433</v>
      </c>
      <c r="J44" s="239">
        <v>8</v>
      </c>
    </row>
    <row r="45" spans="2:10" x14ac:dyDescent="0.25">
      <c r="B45">
        <v>44</v>
      </c>
      <c r="C45" t="s">
        <v>348</v>
      </c>
      <c r="D45" s="154">
        <f>COUNTIF(Deelnemers!I$2:W$125,stats!B45)</f>
        <v>0</v>
      </c>
      <c r="H45" s="154">
        <v>16</v>
      </c>
      <c r="I45" s="154" t="s">
        <v>326</v>
      </c>
      <c r="J45" s="239">
        <v>8</v>
      </c>
    </row>
    <row r="46" spans="2:10" x14ac:dyDescent="0.25">
      <c r="B46">
        <v>45</v>
      </c>
      <c r="C46" t="s">
        <v>349</v>
      </c>
      <c r="D46" s="154">
        <f>COUNTIF(Deelnemers!I$2:W$125,stats!B46)</f>
        <v>1</v>
      </c>
      <c r="H46" s="154">
        <v>18</v>
      </c>
      <c r="I46" s="154" t="s">
        <v>328</v>
      </c>
      <c r="J46" s="239">
        <v>8</v>
      </c>
    </row>
    <row r="47" spans="2:10" x14ac:dyDescent="0.25">
      <c r="B47">
        <v>46</v>
      </c>
      <c r="C47" t="s">
        <v>350</v>
      </c>
      <c r="D47" s="154">
        <f>COUNTIF(Deelnemers!I$2:W$125,stats!B47)</f>
        <v>0</v>
      </c>
      <c r="H47" s="154">
        <v>203</v>
      </c>
      <c r="I47" s="154" t="s">
        <v>497</v>
      </c>
      <c r="J47" s="239">
        <v>8</v>
      </c>
    </row>
    <row r="48" spans="2:10" x14ac:dyDescent="0.25">
      <c r="B48">
        <v>47</v>
      </c>
      <c r="C48" t="s">
        <v>351</v>
      </c>
      <c r="D48" s="154">
        <f>COUNTIF(Deelnemers!I$2:W$125,stats!B48)</f>
        <v>0</v>
      </c>
      <c r="H48" s="154">
        <v>34</v>
      </c>
      <c r="I48" s="154" t="s">
        <v>341</v>
      </c>
      <c r="J48" s="239">
        <v>7</v>
      </c>
    </row>
    <row r="49" spans="2:10" x14ac:dyDescent="0.25">
      <c r="B49">
        <v>48</v>
      </c>
      <c r="C49" t="s">
        <v>352</v>
      </c>
      <c r="D49" s="154">
        <f>COUNTIF(Deelnemers!I$2:W$125,stats!B49)</f>
        <v>0</v>
      </c>
      <c r="H49" s="154">
        <v>121</v>
      </c>
      <c r="I49" s="154" t="s">
        <v>208</v>
      </c>
      <c r="J49" s="239">
        <v>6</v>
      </c>
    </row>
    <row r="50" spans="2:10" x14ac:dyDescent="0.25">
      <c r="B50">
        <v>49</v>
      </c>
      <c r="C50" t="s">
        <v>353</v>
      </c>
      <c r="D50" s="154">
        <f>COUNTIF(Deelnemers!I$2:W$125,stats!B50)</f>
        <v>0</v>
      </c>
      <c r="H50" s="154">
        <v>17</v>
      </c>
      <c r="I50" s="154" t="s">
        <v>327</v>
      </c>
      <c r="J50" s="239">
        <v>6</v>
      </c>
    </row>
    <row r="51" spans="2:10" x14ac:dyDescent="0.25">
      <c r="B51">
        <v>50</v>
      </c>
      <c r="C51" t="s">
        <v>354</v>
      </c>
      <c r="D51" s="154">
        <f>COUNTIF(Deelnemers!I$2:W$125,stats!B51)</f>
        <v>0</v>
      </c>
      <c r="H51" s="154">
        <v>92</v>
      </c>
      <c r="I51" s="154" t="s">
        <v>394</v>
      </c>
      <c r="J51" s="239">
        <v>5</v>
      </c>
    </row>
    <row r="52" spans="2:10" x14ac:dyDescent="0.25">
      <c r="B52">
        <v>51</v>
      </c>
      <c r="C52" t="s">
        <v>355</v>
      </c>
      <c r="D52" s="154">
        <f>COUNTIF(Deelnemers!I$2:W$125,stats!B52)</f>
        <v>43</v>
      </c>
      <c r="H52" s="154">
        <v>112</v>
      </c>
      <c r="I52" s="154" t="s">
        <v>413</v>
      </c>
      <c r="J52" s="239">
        <v>5</v>
      </c>
    </row>
    <row r="53" spans="2:10" x14ac:dyDescent="0.25">
      <c r="B53">
        <v>52</v>
      </c>
      <c r="C53" t="s">
        <v>357</v>
      </c>
      <c r="D53" s="154">
        <f>COUNTIF(Deelnemers!I$2:W$125,stats!B53)</f>
        <v>1</v>
      </c>
      <c r="H53" s="154">
        <v>35</v>
      </c>
      <c r="I53" s="154" t="s">
        <v>342</v>
      </c>
      <c r="J53" s="239">
        <v>5</v>
      </c>
    </row>
    <row r="54" spans="2:10" x14ac:dyDescent="0.25">
      <c r="B54">
        <v>53</v>
      </c>
      <c r="C54" t="s">
        <v>358</v>
      </c>
      <c r="D54" s="154">
        <f>COUNTIF(Deelnemers!I$2:W$125,stats!B54)</f>
        <v>2</v>
      </c>
      <c r="H54" s="154">
        <v>15</v>
      </c>
      <c r="I54" s="154" t="s">
        <v>325</v>
      </c>
      <c r="J54" s="239">
        <v>4</v>
      </c>
    </row>
    <row r="55" spans="2:10" x14ac:dyDescent="0.25">
      <c r="B55">
        <v>54</v>
      </c>
      <c r="C55" t="s">
        <v>359</v>
      </c>
      <c r="D55" s="154">
        <f>COUNTIF(Deelnemers!I$2:W$125,stats!B55)</f>
        <v>2</v>
      </c>
      <c r="H55" s="154">
        <v>185</v>
      </c>
      <c r="I55" s="154" t="s">
        <v>481</v>
      </c>
      <c r="J55" s="239">
        <v>4</v>
      </c>
    </row>
    <row r="56" spans="2:10" x14ac:dyDescent="0.25">
      <c r="B56">
        <v>55</v>
      </c>
      <c r="C56" t="s">
        <v>360</v>
      </c>
      <c r="D56" s="154">
        <f>COUNTIF(Deelnemers!I$2:W$125,stats!B56)</f>
        <v>0</v>
      </c>
      <c r="H56" s="154">
        <v>182</v>
      </c>
      <c r="I56" s="154" t="s">
        <v>523</v>
      </c>
      <c r="J56" s="239">
        <v>4</v>
      </c>
    </row>
    <row r="57" spans="2:10" x14ac:dyDescent="0.25">
      <c r="B57">
        <v>56</v>
      </c>
      <c r="C57" t="s">
        <v>361</v>
      </c>
      <c r="D57" s="154">
        <f>COUNTIF(Deelnemers!I$2:W$125,stats!B57)</f>
        <v>3</v>
      </c>
      <c r="H57" s="154">
        <v>23</v>
      </c>
      <c r="I57" s="154" t="s">
        <v>331</v>
      </c>
      <c r="J57" s="239">
        <v>4</v>
      </c>
    </row>
    <row r="58" spans="2:10" x14ac:dyDescent="0.25">
      <c r="B58">
        <v>57</v>
      </c>
      <c r="C58" t="s">
        <v>362</v>
      </c>
      <c r="D58" s="154">
        <f>COUNTIF(Deelnemers!I$2:W$125,stats!B58)</f>
        <v>0</v>
      </c>
      <c r="H58" s="154">
        <v>173</v>
      </c>
      <c r="I58" s="154" t="s">
        <v>470</v>
      </c>
      <c r="J58" s="239">
        <v>4</v>
      </c>
    </row>
    <row r="59" spans="2:10" x14ac:dyDescent="0.25">
      <c r="B59">
        <v>58</v>
      </c>
      <c r="C59" t="s">
        <v>363</v>
      </c>
      <c r="D59" s="154">
        <f>COUNTIF(Deelnemers!I$2:W$125,stats!B59)</f>
        <v>0</v>
      </c>
      <c r="H59" s="154">
        <v>174</v>
      </c>
      <c r="I59" s="154" t="s">
        <v>471</v>
      </c>
      <c r="J59" s="239">
        <v>4</v>
      </c>
    </row>
    <row r="60" spans="2:10" x14ac:dyDescent="0.25">
      <c r="B60">
        <v>59</v>
      </c>
      <c r="C60" t="s">
        <v>521</v>
      </c>
      <c r="D60" s="154">
        <f>COUNTIF(Deelnemers!I$2:W$125,stats!B60)</f>
        <v>1</v>
      </c>
      <c r="H60" s="154">
        <v>146</v>
      </c>
      <c r="I60" s="154" t="s">
        <v>445</v>
      </c>
      <c r="J60" s="239">
        <v>3</v>
      </c>
    </row>
    <row r="61" spans="2:10" x14ac:dyDescent="0.25">
      <c r="B61">
        <v>60</v>
      </c>
      <c r="C61" t="s">
        <v>522</v>
      </c>
      <c r="D61" s="154">
        <f>COUNTIF(Deelnemers!I$2:W$125,stats!B61)</f>
        <v>0</v>
      </c>
      <c r="H61" s="154">
        <v>113</v>
      </c>
      <c r="I61" s="154" t="s">
        <v>414</v>
      </c>
      <c r="J61" s="239">
        <v>3</v>
      </c>
    </row>
    <row r="62" spans="2:10" x14ac:dyDescent="0.25">
      <c r="B62">
        <v>61</v>
      </c>
      <c r="C62" t="s">
        <v>188</v>
      </c>
      <c r="D62" s="154">
        <f>COUNTIF(Deelnemers!I$2:W$125,stats!B62)</f>
        <v>52</v>
      </c>
      <c r="H62" s="154">
        <v>43</v>
      </c>
      <c r="I62" s="154" t="s">
        <v>347</v>
      </c>
      <c r="J62" s="239">
        <v>3</v>
      </c>
    </row>
    <row r="63" spans="2:10" x14ac:dyDescent="0.25">
      <c r="B63">
        <v>62</v>
      </c>
      <c r="C63" t="s">
        <v>365</v>
      </c>
      <c r="D63" s="154">
        <f>COUNTIF(Deelnemers!I$2:W$125,stats!B63)</f>
        <v>22</v>
      </c>
      <c r="H63" s="154">
        <v>165</v>
      </c>
      <c r="I63" s="154" t="s">
        <v>464</v>
      </c>
      <c r="J63" s="239">
        <v>3</v>
      </c>
    </row>
    <row r="64" spans="2:10" x14ac:dyDescent="0.25">
      <c r="B64">
        <v>63</v>
      </c>
      <c r="C64" t="s">
        <v>366</v>
      </c>
      <c r="D64" s="154">
        <f>COUNTIF(Deelnemers!I$2:W$125,stats!B64)</f>
        <v>1</v>
      </c>
      <c r="H64" s="154">
        <v>151</v>
      </c>
      <c r="I64" s="154" t="s">
        <v>450</v>
      </c>
      <c r="J64" s="239">
        <v>3</v>
      </c>
    </row>
    <row r="65" spans="2:10" x14ac:dyDescent="0.25">
      <c r="B65">
        <v>64</v>
      </c>
      <c r="C65" t="s">
        <v>367</v>
      </c>
      <c r="D65" s="154">
        <f>COUNTIF(Deelnemers!I$2:W$125,stats!B65)</f>
        <v>1</v>
      </c>
      <c r="H65" s="154">
        <v>56</v>
      </c>
      <c r="I65" s="154" t="s">
        <v>361</v>
      </c>
      <c r="J65" s="239">
        <v>3</v>
      </c>
    </row>
    <row r="66" spans="2:10" x14ac:dyDescent="0.25">
      <c r="B66">
        <v>65</v>
      </c>
      <c r="C66" t="s">
        <v>368</v>
      </c>
      <c r="D66" s="154">
        <f>COUNTIF(Deelnemers!I$2:W$125,stats!B66)</f>
        <v>19</v>
      </c>
      <c r="H66" s="154">
        <v>137</v>
      </c>
      <c r="I66" s="154" t="s">
        <v>438</v>
      </c>
      <c r="J66" s="239">
        <v>3</v>
      </c>
    </row>
    <row r="67" spans="2:10" x14ac:dyDescent="0.25">
      <c r="B67">
        <v>66</v>
      </c>
      <c r="C67" t="s">
        <v>369</v>
      </c>
      <c r="D67" s="154">
        <f>COUNTIF(Deelnemers!I$2:W$125,stats!B67)</f>
        <v>0</v>
      </c>
      <c r="H67" s="154">
        <v>201</v>
      </c>
      <c r="I67" s="154" t="s">
        <v>494</v>
      </c>
      <c r="J67" s="239">
        <v>2</v>
      </c>
    </row>
    <row r="68" spans="2:10" x14ac:dyDescent="0.25">
      <c r="B68">
        <v>67</v>
      </c>
      <c r="C68" t="s">
        <v>370</v>
      </c>
      <c r="D68" s="154">
        <f>COUNTIF(Deelnemers!I$2:W$125,stats!B68)</f>
        <v>0</v>
      </c>
      <c r="H68" s="154">
        <v>26</v>
      </c>
      <c r="I68" s="154" t="s">
        <v>334</v>
      </c>
      <c r="J68" s="239">
        <v>2</v>
      </c>
    </row>
    <row r="69" spans="2:10" x14ac:dyDescent="0.25">
      <c r="B69">
        <v>68</v>
      </c>
      <c r="C69" t="s">
        <v>371</v>
      </c>
      <c r="D69" s="154">
        <f>COUNTIF(Deelnemers!I$2:W$125,stats!B69)</f>
        <v>0</v>
      </c>
      <c r="H69" s="154">
        <v>54</v>
      </c>
      <c r="I69" s="154" t="s">
        <v>359</v>
      </c>
      <c r="J69" s="239">
        <v>2</v>
      </c>
    </row>
    <row r="70" spans="2:10" x14ac:dyDescent="0.25">
      <c r="B70">
        <v>69</v>
      </c>
      <c r="C70" t="s">
        <v>372</v>
      </c>
      <c r="D70" s="154">
        <f>COUNTIF(Deelnemers!I$2:W$125,stats!B70)</f>
        <v>0</v>
      </c>
      <c r="H70" s="154">
        <v>224</v>
      </c>
      <c r="I70" s="154" t="s">
        <v>528</v>
      </c>
      <c r="J70" s="239">
        <v>2</v>
      </c>
    </row>
    <row r="71" spans="2:10" x14ac:dyDescent="0.25">
      <c r="B71">
        <v>70</v>
      </c>
      <c r="C71" t="s">
        <v>373</v>
      </c>
      <c r="D71" s="154">
        <f>COUNTIF(Deelnemers!I$2:W$125,stats!B71)</f>
        <v>0</v>
      </c>
      <c r="H71" s="154">
        <v>53</v>
      </c>
      <c r="I71" s="154" t="s">
        <v>358</v>
      </c>
      <c r="J71" s="239">
        <v>2</v>
      </c>
    </row>
    <row r="72" spans="2:10" x14ac:dyDescent="0.25">
      <c r="B72">
        <v>71</v>
      </c>
      <c r="C72" t="s">
        <v>374</v>
      </c>
      <c r="D72" s="154">
        <f>COUNTIF(Deelnemers!I$2:W$125,stats!B72)</f>
        <v>42</v>
      </c>
      <c r="H72" s="154">
        <v>28</v>
      </c>
      <c r="I72" s="154" t="s">
        <v>336</v>
      </c>
      <c r="J72" s="239">
        <v>2</v>
      </c>
    </row>
    <row r="73" spans="2:10" x14ac:dyDescent="0.25">
      <c r="B73">
        <v>72</v>
      </c>
      <c r="C73" t="s">
        <v>376</v>
      </c>
      <c r="D73" s="154">
        <f>COUNTIF(Deelnemers!I$2:W$125,stats!B73)</f>
        <v>11</v>
      </c>
      <c r="H73" s="154">
        <v>42</v>
      </c>
      <c r="I73" s="154" t="s">
        <v>346</v>
      </c>
      <c r="J73" s="239">
        <v>2</v>
      </c>
    </row>
    <row r="74" spans="2:10" x14ac:dyDescent="0.25">
      <c r="B74">
        <v>73</v>
      </c>
      <c r="C74" t="s">
        <v>194</v>
      </c>
      <c r="D74" s="154">
        <f>COUNTIF(Deelnemers!I$2:W$125,stats!B74)</f>
        <v>98</v>
      </c>
      <c r="H74" s="154">
        <v>5</v>
      </c>
      <c r="I74" s="154" t="s">
        <v>316</v>
      </c>
      <c r="J74" s="239">
        <v>2</v>
      </c>
    </row>
    <row r="75" spans="2:10" x14ac:dyDescent="0.25">
      <c r="B75">
        <v>74</v>
      </c>
      <c r="C75" t="s">
        <v>377</v>
      </c>
      <c r="D75" s="154">
        <f>COUNTIF(Deelnemers!I$2:W$125,stats!B75)</f>
        <v>11</v>
      </c>
      <c r="H75" s="154">
        <v>107</v>
      </c>
      <c r="I75" s="154" t="s">
        <v>408</v>
      </c>
      <c r="J75" s="239">
        <v>2</v>
      </c>
    </row>
    <row r="76" spans="2:10" x14ac:dyDescent="0.25">
      <c r="B76">
        <v>75</v>
      </c>
      <c r="C76" t="s">
        <v>378</v>
      </c>
      <c r="D76" s="154">
        <f>COUNTIF(Deelnemers!I$2:W$125,stats!B76)</f>
        <v>1</v>
      </c>
      <c r="H76" s="154">
        <v>117</v>
      </c>
      <c r="I76" s="154" t="s">
        <v>418</v>
      </c>
      <c r="J76" s="239">
        <v>2</v>
      </c>
    </row>
    <row r="77" spans="2:10" x14ac:dyDescent="0.25">
      <c r="B77">
        <v>76</v>
      </c>
      <c r="C77" t="s">
        <v>379</v>
      </c>
      <c r="D77" s="154">
        <f>COUNTIF(Deelnemers!I$2:W$125,stats!B77)</f>
        <v>0</v>
      </c>
      <c r="H77" s="154">
        <v>213</v>
      </c>
      <c r="I77" s="154" t="s">
        <v>508</v>
      </c>
      <c r="J77" s="239">
        <v>1</v>
      </c>
    </row>
    <row r="78" spans="2:10" x14ac:dyDescent="0.25">
      <c r="B78">
        <v>77</v>
      </c>
      <c r="C78" t="s">
        <v>380</v>
      </c>
      <c r="D78" s="154">
        <f>COUNTIF(Deelnemers!I$2:W$125,stats!B78)</f>
        <v>0</v>
      </c>
      <c r="H78" s="154">
        <v>166</v>
      </c>
      <c r="I78" s="154" t="s">
        <v>465</v>
      </c>
      <c r="J78" s="239">
        <v>1</v>
      </c>
    </row>
    <row r="79" spans="2:10" x14ac:dyDescent="0.25">
      <c r="B79">
        <v>78</v>
      </c>
      <c r="C79" t="s">
        <v>381</v>
      </c>
      <c r="D79" s="154">
        <f>COUNTIF(Deelnemers!I$2:W$125,stats!B79)</f>
        <v>1</v>
      </c>
      <c r="H79" s="154">
        <v>155</v>
      </c>
      <c r="I79" s="154" t="s">
        <v>455</v>
      </c>
      <c r="J79" s="239">
        <v>1</v>
      </c>
    </row>
    <row r="80" spans="2:10" x14ac:dyDescent="0.25">
      <c r="B80">
        <v>79</v>
      </c>
      <c r="C80" t="s">
        <v>382</v>
      </c>
      <c r="D80" s="154">
        <f>COUNTIF(Deelnemers!I$2:W$125,stats!B80)</f>
        <v>0</v>
      </c>
      <c r="H80" s="154">
        <v>45</v>
      </c>
      <c r="I80" s="154" t="s">
        <v>349</v>
      </c>
      <c r="J80" s="239">
        <v>1</v>
      </c>
    </row>
    <row r="81" spans="2:10" x14ac:dyDescent="0.25">
      <c r="B81">
        <v>80</v>
      </c>
      <c r="D81" s="154">
        <f>COUNTIF(Deelnemers!I$2:W$125,stats!B81)</f>
        <v>0</v>
      </c>
      <c r="H81" s="154">
        <v>78</v>
      </c>
      <c r="I81" s="154" t="s">
        <v>381</v>
      </c>
      <c r="J81" s="239">
        <v>1</v>
      </c>
    </row>
    <row r="82" spans="2:10" x14ac:dyDescent="0.25">
      <c r="B82">
        <v>81</v>
      </c>
      <c r="C82" t="s">
        <v>198</v>
      </c>
      <c r="D82" s="154">
        <f>COUNTIF(Deelnemers!I$2:W$125,stats!B82)</f>
        <v>53</v>
      </c>
      <c r="H82" s="154">
        <v>95</v>
      </c>
      <c r="I82" s="154" t="s">
        <v>397</v>
      </c>
      <c r="J82" s="239">
        <v>1</v>
      </c>
    </row>
    <row r="83" spans="2:10" x14ac:dyDescent="0.25">
      <c r="B83">
        <v>82</v>
      </c>
      <c r="C83" t="s">
        <v>210</v>
      </c>
      <c r="D83" s="154">
        <f>COUNTIF(Deelnemers!I$2:W$125,stats!B83)</f>
        <v>1</v>
      </c>
      <c r="H83" s="154">
        <v>153</v>
      </c>
      <c r="I83" s="154" t="s">
        <v>453</v>
      </c>
      <c r="J83" s="239">
        <v>1</v>
      </c>
    </row>
    <row r="84" spans="2:10" x14ac:dyDescent="0.25">
      <c r="B84">
        <v>83</v>
      </c>
      <c r="C84" t="s">
        <v>384</v>
      </c>
      <c r="D84" s="154">
        <f>COUNTIF(Deelnemers!I$2:W$125,stats!B84)</f>
        <v>0</v>
      </c>
      <c r="H84" s="154">
        <v>96</v>
      </c>
      <c r="I84" s="154" t="s">
        <v>398</v>
      </c>
      <c r="J84" s="239">
        <v>1</v>
      </c>
    </row>
    <row r="85" spans="2:10" x14ac:dyDescent="0.25">
      <c r="B85">
        <v>84</v>
      </c>
      <c r="C85" t="s">
        <v>385</v>
      </c>
      <c r="D85" s="154">
        <f>COUNTIF(Deelnemers!I$2:W$125,stats!B85)</f>
        <v>11</v>
      </c>
      <c r="H85" s="154">
        <v>161</v>
      </c>
      <c r="I85" s="154" t="s">
        <v>459</v>
      </c>
      <c r="J85" s="239">
        <v>1</v>
      </c>
    </row>
    <row r="86" spans="2:10" x14ac:dyDescent="0.25">
      <c r="B86">
        <v>85</v>
      </c>
      <c r="C86" t="s">
        <v>386</v>
      </c>
      <c r="D86" s="154">
        <f>COUNTIF(Deelnemers!I$2:W$125,stats!B86)</f>
        <v>0</v>
      </c>
      <c r="H86" s="154">
        <v>52</v>
      </c>
      <c r="I86" s="154" t="s">
        <v>357</v>
      </c>
      <c r="J86" s="239">
        <v>1</v>
      </c>
    </row>
    <row r="87" spans="2:10" x14ac:dyDescent="0.25">
      <c r="B87">
        <v>86</v>
      </c>
      <c r="C87" t="s">
        <v>387</v>
      </c>
      <c r="D87" s="154">
        <f>COUNTIF(Deelnemers!I$2:W$125,stats!B87)</f>
        <v>0</v>
      </c>
      <c r="H87" s="154">
        <v>75</v>
      </c>
      <c r="I87" s="154" t="s">
        <v>378</v>
      </c>
      <c r="J87" s="239">
        <v>1</v>
      </c>
    </row>
    <row r="88" spans="2:10" x14ac:dyDescent="0.25">
      <c r="B88">
        <v>87</v>
      </c>
      <c r="C88" t="s">
        <v>388</v>
      </c>
      <c r="D88" s="154">
        <f>COUNTIF(Deelnemers!I$2:W$125,stats!B88)</f>
        <v>0</v>
      </c>
      <c r="H88" s="154">
        <v>115</v>
      </c>
      <c r="I88" s="154" t="s">
        <v>416</v>
      </c>
      <c r="J88" s="239">
        <v>1</v>
      </c>
    </row>
    <row r="89" spans="2:10" x14ac:dyDescent="0.25">
      <c r="B89">
        <v>88</v>
      </c>
      <c r="C89" t="s">
        <v>389</v>
      </c>
      <c r="D89" s="154">
        <f>COUNTIF(Deelnemers!I$2:W$125,stats!B89)</f>
        <v>0</v>
      </c>
      <c r="H89" s="154">
        <v>199</v>
      </c>
      <c r="I89" s="154" t="s">
        <v>492</v>
      </c>
      <c r="J89" s="239">
        <v>1</v>
      </c>
    </row>
    <row r="90" spans="2:10" x14ac:dyDescent="0.25">
      <c r="B90">
        <v>89</v>
      </c>
      <c r="C90" t="s">
        <v>390</v>
      </c>
      <c r="D90" s="154">
        <f>COUNTIF(Deelnemers!I$2:W$125,stats!B90)</f>
        <v>0</v>
      </c>
      <c r="H90" s="154">
        <v>233</v>
      </c>
      <c r="I90" s="154" t="s">
        <v>537</v>
      </c>
      <c r="J90" s="239">
        <v>1</v>
      </c>
    </row>
    <row r="91" spans="2:10" x14ac:dyDescent="0.25">
      <c r="B91">
        <v>90</v>
      </c>
      <c r="C91" t="s">
        <v>391</v>
      </c>
      <c r="D91" s="154">
        <f>COUNTIF(Deelnemers!I$2:W$125,stats!B91)</f>
        <v>0</v>
      </c>
      <c r="H91" s="154">
        <v>82</v>
      </c>
      <c r="I91" s="154" t="s">
        <v>210</v>
      </c>
      <c r="J91" s="239">
        <v>1</v>
      </c>
    </row>
    <row r="92" spans="2:10" x14ac:dyDescent="0.25">
      <c r="B92">
        <v>91</v>
      </c>
      <c r="C92" t="s">
        <v>392</v>
      </c>
      <c r="D92" s="154">
        <f>COUNTIF(Deelnemers!I$2:W$125,stats!B92)</f>
        <v>19</v>
      </c>
      <c r="H92" s="154">
        <v>120</v>
      </c>
      <c r="I92" s="154" t="s">
        <v>421</v>
      </c>
      <c r="J92" s="239">
        <v>1</v>
      </c>
    </row>
    <row r="93" spans="2:10" x14ac:dyDescent="0.25">
      <c r="B93">
        <v>92</v>
      </c>
      <c r="C93" t="s">
        <v>394</v>
      </c>
      <c r="D93" s="154">
        <f>COUNTIF(Deelnemers!I$2:W$125,stats!B93)</f>
        <v>5</v>
      </c>
      <c r="H93" s="154">
        <v>154</v>
      </c>
      <c r="I93" s="154" t="s">
        <v>454</v>
      </c>
      <c r="J93" s="239">
        <v>1</v>
      </c>
    </row>
    <row r="94" spans="2:10" x14ac:dyDescent="0.25">
      <c r="B94">
        <v>93</v>
      </c>
      <c r="C94" t="s">
        <v>395</v>
      </c>
      <c r="D94" s="154">
        <f>COUNTIF(Deelnemers!I$2:W$125,stats!B94)</f>
        <v>19</v>
      </c>
      <c r="H94" s="154">
        <v>24</v>
      </c>
      <c r="I94" s="154" t="s">
        <v>332</v>
      </c>
      <c r="J94" s="239">
        <v>1</v>
      </c>
    </row>
    <row r="95" spans="2:10" x14ac:dyDescent="0.25">
      <c r="B95">
        <v>94</v>
      </c>
      <c r="C95" t="s">
        <v>396</v>
      </c>
      <c r="D95" s="154">
        <f>COUNTIF(Deelnemers!I$2:W$125,stats!B95)</f>
        <v>0</v>
      </c>
      <c r="H95" s="154">
        <v>158</v>
      </c>
      <c r="I95" s="154" t="s">
        <v>458</v>
      </c>
      <c r="J95" s="239">
        <v>1</v>
      </c>
    </row>
    <row r="96" spans="2:10" x14ac:dyDescent="0.25">
      <c r="B96">
        <v>95</v>
      </c>
      <c r="C96" t="s">
        <v>397</v>
      </c>
      <c r="D96" s="154">
        <f>COUNTIF(Deelnemers!I$2:W$125,stats!B96)</f>
        <v>1</v>
      </c>
      <c r="H96" s="154">
        <v>59</v>
      </c>
      <c r="I96" s="154" t="s">
        <v>521</v>
      </c>
      <c r="J96" s="239">
        <v>1</v>
      </c>
    </row>
    <row r="97" spans="2:10" x14ac:dyDescent="0.25">
      <c r="B97">
        <v>96</v>
      </c>
      <c r="C97" t="s">
        <v>398</v>
      </c>
      <c r="D97" s="154">
        <f>COUNTIF(Deelnemers!I$2:W$125,stats!B97)</f>
        <v>1</v>
      </c>
      <c r="H97" s="154">
        <v>162</v>
      </c>
      <c r="I97" s="154" t="s">
        <v>461</v>
      </c>
      <c r="J97" s="239">
        <v>1</v>
      </c>
    </row>
    <row r="98" spans="2:10" x14ac:dyDescent="0.25">
      <c r="B98">
        <v>97</v>
      </c>
      <c r="C98" t="s">
        <v>399</v>
      </c>
      <c r="D98" s="154">
        <f>COUNTIF(Deelnemers!I$2:W$125,stats!B98)</f>
        <v>0</v>
      </c>
      <c r="H98" s="154">
        <v>133</v>
      </c>
      <c r="I98" s="154" t="s">
        <v>434</v>
      </c>
      <c r="J98" s="239">
        <v>1</v>
      </c>
    </row>
    <row r="99" spans="2:10" x14ac:dyDescent="0.25">
      <c r="B99">
        <v>98</v>
      </c>
      <c r="C99" t="s">
        <v>400</v>
      </c>
      <c r="D99" s="154">
        <f>COUNTIF(Deelnemers!I$2:W$125,stats!B99)</f>
        <v>0</v>
      </c>
      <c r="H99" s="154">
        <v>38</v>
      </c>
      <c r="I99" s="154" t="s">
        <v>345</v>
      </c>
      <c r="J99" s="239">
        <v>1</v>
      </c>
    </row>
    <row r="100" spans="2:10" x14ac:dyDescent="0.25">
      <c r="B100">
        <v>99</v>
      </c>
      <c r="D100" s="154">
        <f>COUNTIF(Deelnemers!I$2:W$125,stats!B100)</f>
        <v>0</v>
      </c>
      <c r="H100" s="154">
        <v>134</v>
      </c>
      <c r="I100" s="154" t="s">
        <v>435</v>
      </c>
      <c r="J100" s="239">
        <v>1</v>
      </c>
    </row>
    <row r="101" spans="2:10" x14ac:dyDescent="0.25">
      <c r="B101">
        <v>100</v>
      </c>
      <c r="D101" s="154">
        <f>COUNTIF(Deelnemers!I$2:W$125,stats!B101)</f>
        <v>0</v>
      </c>
      <c r="H101" s="154">
        <v>189</v>
      </c>
      <c r="I101" s="154" t="s">
        <v>524</v>
      </c>
      <c r="J101" s="239">
        <v>1</v>
      </c>
    </row>
    <row r="102" spans="2:10" x14ac:dyDescent="0.25">
      <c r="B102">
        <v>101</v>
      </c>
      <c r="C102" t="s">
        <v>401</v>
      </c>
      <c r="D102" s="154">
        <f>COUNTIF(Deelnemers!I$2:W$125,stats!B102)</f>
        <v>33</v>
      </c>
      <c r="H102" s="154">
        <v>13</v>
      </c>
      <c r="I102" s="154" t="s">
        <v>323</v>
      </c>
      <c r="J102" s="239">
        <v>1</v>
      </c>
    </row>
    <row r="103" spans="2:10" x14ac:dyDescent="0.25">
      <c r="B103">
        <v>102</v>
      </c>
      <c r="C103" t="s">
        <v>403</v>
      </c>
      <c r="D103" s="154">
        <f>COUNTIF(Deelnemers!I$2:W$125,stats!B103)</f>
        <v>0</v>
      </c>
      <c r="H103" s="154">
        <v>197</v>
      </c>
      <c r="I103" s="154" t="s">
        <v>490</v>
      </c>
      <c r="J103" s="239">
        <v>1</v>
      </c>
    </row>
    <row r="104" spans="2:10" x14ac:dyDescent="0.25">
      <c r="B104">
        <v>103</v>
      </c>
      <c r="C104" t="s">
        <v>404</v>
      </c>
      <c r="D104" s="154">
        <f>COUNTIF(Deelnemers!I$2:W$125,stats!B104)</f>
        <v>40</v>
      </c>
      <c r="H104" s="154">
        <v>63</v>
      </c>
      <c r="I104" s="154" t="s">
        <v>366</v>
      </c>
      <c r="J104" s="239">
        <v>1</v>
      </c>
    </row>
    <row r="105" spans="2:10" x14ac:dyDescent="0.25">
      <c r="B105">
        <v>104</v>
      </c>
      <c r="C105" t="s">
        <v>405</v>
      </c>
      <c r="D105" s="154">
        <f>COUNTIF(Deelnemers!I$2:W$125,stats!B105)</f>
        <v>9</v>
      </c>
      <c r="H105" s="154">
        <v>206</v>
      </c>
      <c r="I105" s="154" t="s">
        <v>500</v>
      </c>
      <c r="J105" s="239">
        <v>1</v>
      </c>
    </row>
    <row r="106" spans="2:10" x14ac:dyDescent="0.25">
      <c r="B106">
        <v>105</v>
      </c>
      <c r="C106" t="s">
        <v>406</v>
      </c>
      <c r="D106" s="154">
        <f>COUNTIF(Deelnemers!I$2:W$125,stats!B106)</f>
        <v>0</v>
      </c>
      <c r="H106" s="154">
        <v>147</v>
      </c>
      <c r="I106" s="154" t="s">
        <v>446</v>
      </c>
      <c r="J106" s="239">
        <v>1</v>
      </c>
    </row>
    <row r="107" spans="2:10" x14ac:dyDescent="0.25">
      <c r="B107">
        <v>106</v>
      </c>
      <c r="C107" t="s">
        <v>407</v>
      </c>
      <c r="D107" s="154">
        <f>COUNTIF(Deelnemers!I$2:W$125,stats!B107)</f>
        <v>0</v>
      </c>
      <c r="H107" s="154">
        <v>223</v>
      </c>
      <c r="I107" s="154" t="s">
        <v>527</v>
      </c>
      <c r="J107" s="239">
        <v>1</v>
      </c>
    </row>
    <row r="108" spans="2:10" x14ac:dyDescent="0.25">
      <c r="B108">
        <v>107</v>
      </c>
      <c r="C108" t="s">
        <v>408</v>
      </c>
      <c r="D108" s="154">
        <f>COUNTIF(Deelnemers!I$2:W$125,stats!B108)</f>
        <v>2</v>
      </c>
      <c r="H108" s="154">
        <v>64</v>
      </c>
      <c r="I108" s="154" t="s">
        <v>367</v>
      </c>
      <c r="J108" s="239">
        <v>1</v>
      </c>
    </row>
    <row r="109" spans="2:10" x14ac:dyDescent="0.25">
      <c r="B109">
        <v>108</v>
      </c>
      <c r="C109" t="s">
        <v>409</v>
      </c>
      <c r="D109" s="154">
        <f>COUNTIF(Deelnemers!I$2:W$125,stats!B109)</f>
        <v>0</v>
      </c>
      <c r="H109" s="154">
        <v>227</v>
      </c>
      <c r="I109" s="154" t="s">
        <v>531</v>
      </c>
      <c r="J109" s="239">
        <v>1</v>
      </c>
    </row>
    <row r="110" spans="2:10" x14ac:dyDescent="0.25">
      <c r="B110">
        <v>109</v>
      </c>
      <c r="C110" t="s">
        <v>410</v>
      </c>
      <c r="D110" s="154">
        <f>COUNTIF(Deelnemers!I$2:W$125,stats!B110)</f>
        <v>0</v>
      </c>
      <c r="H110" s="154">
        <v>36</v>
      </c>
      <c r="I110" s="154" t="s">
        <v>343</v>
      </c>
      <c r="J110" s="239">
        <v>1</v>
      </c>
    </row>
    <row r="111" spans="2:10" x14ac:dyDescent="0.25">
      <c r="B111">
        <v>110</v>
      </c>
      <c r="C111" t="s">
        <v>411</v>
      </c>
      <c r="D111" s="154">
        <f>COUNTIF(Deelnemers!I$2:W$125,stats!B111)</f>
        <v>0</v>
      </c>
      <c r="H111" s="154">
        <v>156</v>
      </c>
      <c r="I111" s="154" t="s">
        <v>456</v>
      </c>
      <c r="J111" s="239">
        <v>1</v>
      </c>
    </row>
    <row r="112" spans="2:10" x14ac:dyDescent="0.25">
      <c r="B112">
        <v>111</v>
      </c>
      <c r="C112" t="s">
        <v>199</v>
      </c>
      <c r="D112" s="154">
        <f>COUNTIF(Deelnemers!I$2:W$125,stats!B112)</f>
        <v>84</v>
      </c>
      <c r="H112" s="154">
        <v>188</v>
      </c>
      <c r="I112" s="154" t="s">
        <v>484</v>
      </c>
      <c r="J112" s="239">
        <v>0</v>
      </c>
    </row>
    <row r="113" spans="2:10" x14ac:dyDescent="0.25">
      <c r="B113">
        <v>112</v>
      </c>
      <c r="C113" t="s">
        <v>413</v>
      </c>
      <c r="D113" s="154">
        <f>COUNTIF(Deelnemers!I$2:W$125,stats!B113)</f>
        <v>5</v>
      </c>
      <c r="H113" s="154">
        <v>221</v>
      </c>
      <c r="I113" s="154" t="s">
        <v>525</v>
      </c>
      <c r="J113" s="239">
        <v>0</v>
      </c>
    </row>
    <row r="114" spans="2:10" x14ac:dyDescent="0.25">
      <c r="B114">
        <v>113</v>
      </c>
      <c r="C114" t="s">
        <v>414</v>
      </c>
      <c r="D114" s="154">
        <f>COUNTIF(Deelnemers!I$2:W$125,stats!B114)</f>
        <v>3</v>
      </c>
      <c r="H114" s="154">
        <v>205</v>
      </c>
      <c r="I114" s="154" t="s">
        <v>499</v>
      </c>
      <c r="J114" s="239">
        <v>0</v>
      </c>
    </row>
    <row r="115" spans="2:10" x14ac:dyDescent="0.25">
      <c r="B115">
        <v>114</v>
      </c>
      <c r="C115" t="s">
        <v>415</v>
      </c>
      <c r="D115" s="154">
        <f>COUNTIF(Deelnemers!I$2:W$125,stats!B115)</f>
        <v>0</v>
      </c>
      <c r="H115" s="154">
        <v>44</v>
      </c>
      <c r="I115" s="154" t="s">
        <v>348</v>
      </c>
      <c r="J115" s="239">
        <v>0</v>
      </c>
    </row>
    <row r="116" spans="2:10" x14ac:dyDescent="0.25">
      <c r="B116">
        <v>115</v>
      </c>
      <c r="C116" t="s">
        <v>416</v>
      </c>
      <c r="D116" s="154">
        <f>COUNTIF(Deelnemers!I$2:W$125,stats!B116)</f>
        <v>1</v>
      </c>
      <c r="H116" s="154">
        <v>180</v>
      </c>
      <c r="I116" s="154" t="s">
        <v>477</v>
      </c>
      <c r="J116" s="239">
        <v>0</v>
      </c>
    </row>
    <row r="117" spans="2:10" x14ac:dyDescent="0.25">
      <c r="B117">
        <v>116</v>
      </c>
      <c r="C117" t="s">
        <v>417</v>
      </c>
      <c r="D117" s="154">
        <f>COUNTIF(Deelnemers!I$2:W$125,stats!B117)</f>
        <v>0</v>
      </c>
      <c r="H117" s="154">
        <v>57</v>
      </c>
      <c r="I117" s="154" t="s">
        <v>362</v>
      </c>
      <c r="J117" s="239">
        <v>0</v>
      </c>
    </row>
    <row r="118" spans="2:10" x14ac:dyDescent="0.25">
      <c r="B118">
        <v>117</v>
      </c>
      <c r="C118" t="s">
        <v>418</v>
      </c>
      <c r="D118" s="154">
        <f>COUNTIF(Deelnemers!I$2:W$125,stats!B118)</f>
        <v>2</v>
      </c>
      <c r="H118" s="154">
        <v>32</v>
      </c>
      <c r="I118" s="154" t="s">
        <v>202</v>
      </c>
      <c r="J118" s="239">
        <v>0</v>
      </c>
    </row>
    <row r="119" spans="2:10" x14ac:dyDescent="0.25">
      <c r="B119">
        <v>118</v>
      </c>
      <c r="C119" t="s">
        <v>419</v>
      </c>
      <c r="D119" s="154">
        <f>COUNTIF(Deelnemers!I$2:W$125,stats!B119)</f>
        <v>0</v>
      </c>
      <c r="H119" s="154">
        <v>123</v>
      </c>
      <c r="I119" s="154" t="s">
        <v>424</v>
      </c>
      <c r="J119" s="239">
        <v>0</v>
      </c>
    </row>
    <row r="120" spans="2:10" x14ac:dyDescent="0.25">
      <c r="B120">
        <v>119</v>
      </c>
      <c r="C120" t="s">
        <v>420</v>
      </c>
      <c r="D120" s="154">
        <f>COUNTIF(Deelnemers!I$2:W$125,stats!B120)</f>
        <v>0</v>
      </c>
      <c r="H120" s="154">
        <v>116</v>
      </c>
      <c r="I120" s="154" t="s">
        <v>417</v>
      </c>
      <c r="J120" s="239">
        <v>0</v>
      </c>
    </row>
    <row r="121" spans="2:10" x14ac:dyDescent="0.25">
      <c r="B121">
        <v>120</v>
      </c>
      <c r="C121" t="s">
        <v>421</v>
      </c>
      <c r="D121" s="154">
        <f>COUNTIF(Deelnemers!I$2:W$125,stats!B121)</f>
        <v>1</v>
      </c>
      <c r="H121" s="154">
        <v>124</v>
      </c>
      <c r="I121" s="154" t="s">
        <v>425</v>
      </c>
      <c r="J121" s="239">
        <v>0</v>
      </c>
    </row>
    <row r="122" spans="2:10" x14ac:dyDescent="0.25">
      <c r="B122">
        <v>121</v>
      </c>
      <c r="C122" t="s">
        <v>208</v>
      </c>
      <c r="D122" s="154">
        <f>COUNTIF(Deelnemers!I$2:W$125,stats!B122)</f>
        <v>6</v>
      </c>
      <c r="H122" s="154">
        <v>229</v>
      </c>
      <c r="I122" s="154" t="s">
        <v>533</v>
      </c>
      <c r="J122" s="239">
        <v>0</v>
      </c>
    </row>
    <row r="123" spans="2:10" x14ac:dyDescent="0.25">
      <c r="B123">
        <v>122</v>
      </c>
      <c r="C123" t="s">
        <v>423</v>
      </c>
      <c r="D123" s="154">
        <f>COUNTIF(Deelnemers!I$2:W$125,stats!B123)</f>
        <v>11</v>
      </c>
      <c r="H123" s="154">
        <v>125</v>
      </c>
      <c r="I123" s="154" t="s">
        <v>426</v>
      </c>
      <c r="J123" s="239">
        <v>0</v>
      </c>
    </row>
    <row r="124" spans="2:10" x14ac:dyDescent="0.25">
      <c r="B124">
        <v>123</v>
      </c>
      <c r="C124" t="s">
        <v>424</v>
      </c>
      <c r="D124" s="154">
        <f>COUNTIF(Deelnemers!I$2:W$125,stats!B124)</f>
        <v>0</v>
      </c>
      <c r="H124" s="154">
        <v>110</v>
      </c>
      <c r="I124" s="154" t="s">
        <v>411</v>
      </c>
      <c r="J124" s="239">
        <v>0</v>
      </c>
    </row>
    <row r="125" spans="2:10" x14ac:dyDescent="0.25">
      <c r="B125">
        <v>124</v>
      </c>
      <c r="C125" t="s">
        <v>425</v>
      </c>
      <c r="D125" s="154">
        <f>COUNTIF(Deelnemers!I$2:W$125,stats!B125)</f>
        <v>0</v>
      </c>
      <c r="H125" s="154">
        <v>126</v>
      </c>
      <c r="I125" s="154" t="s">
        <v>427</v>
      </c>
      <c r="J125" s="239">
        <v>0</v>
      </c>
    </row>
    <row r="126" spans="2:10" x14ac:dyDescent="0.25">
      <c r="B126">
        <v>125</v>
      </c>
      <c r="C126" t="s">
        <v>426</v>
      </c>
      <c r="D126" s="154">
        <f>COUNTIF(Deelnemers!I$2:W$125,stats!B126)</f>
        <v>0</v>
      </c>
      <c r="H126" s="154">
        <v>193</v>
      </c>
      <c r="I126" s="154" t="s">
        <v>486</v>
      </c>
      <c r="J126" s="239">
        <v>0</v>
      </c>
    </row>
    <row r="127" spans="2:10" x14ac:dyDescent="0.25">
      <c r="B127">
        <v>126</v>
      </c>
      <c r="C127" t="s">
        <v>427</v>
      </c>
      <c r="D127" s="154">
        <f>COUNTIF(Deelnemers!I$2:W$125,stats!B127)</f>
        <v>0</v>
      </c>
      <c r="H127" s="154">
        <v>127</v>
      </c>
      <c r="I127" s="154" t="s">
        <v>428</v>
      </c>
      <c r="J127" s="239">
        <v>0</v>
      </c>
    </row>
    <row r="128" spans="2:10" x14ac:dyDescent="0.25">
      <c r="B128">
        <v>127</v>
      </c>
      <c r="C128" t="s">
        <v>428</v>
      </c>
      <c r="D128" s="154">
        <f>COUNTIF(Deelnemers!I$2:W$125,stats!B128)</f>
        <v>0</v>
      </c>
      <c r="H128" s="154">
        <v>79</v>
      </c>
      <c r="I128" s="154" t="s">
        <v>382</v>
      </c>
      <c r="J128" s="239">
        <v>0</v>
      </c>
    </row>
    <row r="129" spans="2:10" x14ac:dyDescent="0.25">
      <c r="B129">
        <v>128</v>
      </c>
      <c r="C129" t="s">
        <v>429</v>
      </c>
      <c r="D129" s="154">
        <f>COUNTIF(Deelnemers!I$2:W$125,stats!B129)</f>
        <v>0</v>
      </c>
      <c r="H129" s="154">
        <v>128</v>
      </c>
      <c r="I129" s="154" t="s">
        <v>429</v>
      </c>
      <c r="J129" s="239">
        <v>0</v>
      </c>
    </row>
    <row r="130" spans="2:10" x14ac:dyDescent="0.25">
      <c r="B130">
        <v>129</v>
      </c>
      <c r="C130" t="s">
        <v>430</v>
      </c>
      <c r="D130" s="154">
        <f>COUNTIF(Deelnemers!I$2:W$125,stats!B130)</f>
        <v>0</v>
      </c>
      <c r="H130" s="154">
        <v>209</v>
      </c>
      <c r="I130" s="154" t="s">
        <v>503</v>
      </c>
      <c r="J130" s="239">
        <v>0</v>
      </c>
    </row>
    <row r="131" spans="2:10" x14ac:dyDescent="0.25">
      <c r="B131">
        <v>130</v>
      </c>
      <c r="C131" t="s">
        <v>431</v>
      </c>
      <c r="D131" s="154">
        <f>COUNTIF(Deelnemers!I$2:W$125,stats!B131)</f>
        <v>0</v>
      </c>
      <c r="H131" s="154">
        <v>129</v>
      </c>
      <c r="I131" s="154" t="s">
        <v>430</v>
      </c>
      <c r="J131" s="239">
        <v>0</v>
      </c>
    </row>
    <row r="132" spans="2:10" x14ac:dyDescent="0.25">
      <c r="B132">
        <v>131</v>
      </c>
      <c r="C132" t="s">
        <v>204</v>
      </c>
      <c r="D132" s="154">
        <f>COUNTIF(Deelnemers!I$2:W$125,stats!B132)</f>
        <v>28</v>
      </c>
      <c r="H132" s="154">
        <v>217</v>
      </c>
      <c r="I132" s="154" t="s">
        <v>512</v>
      </c>
      <c r="J132" s="239">
        <v>0</v>
      </c>
    </row>
    <row r="133" spans="2:10" x14ac:dyDescent="0.25">
      <c r="B133">
        <v>132</v>
      </c>
      <c r="C133" t="s">
        <v>433</v>
      </c>
      <c r="D133" s="154">
        <f>COUNTIF(Deelnemers!I$2:W$125,stats!B133)</f>
        <v>8</v>
      </c>
      <c r="H133" s="154">
        <v>130</v>
      </c>
      <c r="I133" s="154" t="s">
        <v>431</v>
      </c>
      <c r="J133" s="239">
        <v>0</v>
      </c>
    </row>
    <row r="134" spans="2:10" x14ac:dyDescent="0.25">
      <c r="B134">
        <v>133</v>
      </c>
      <c r="C134" t="s">
        <v>434</v>
      </c>
      <c r="D134" s="154">
        <f>COUNTIF(Deelnemers!I$2:W$125,stats!B134)</f>
        <v>1</v>
      </c>
      <c r="H134" s="154">
        <v>225</v>
      </c>
      <c r="I134" s="154" t="s">
        <v>529</v>
      </c>
      <c r="J134" s="239">
        <v>0</v>
      </c>
    </row>
    <row r="135" spans="2:10" x14ac:dyDescent="0.25">
      <c r="B135">
        <v>134</v>
      </c>
      <c r="C135" t="s">
        <v>435</v>
      </c>
      <c r="D135" s="154">
        <f>COUNTIF(Deelnemers!I$2:W$125,stats!B135)</f>
        <v>1</v>
      </c>
      <c r="H135" s="154">
        <v>58</v>
      </c>
      <c r="I135" s="154" t="s">
        <v>363</v>
      </c>
      <c r="J135" s="239">
        <v>0</v>
      </c>
    </row>
    <row r="136" spans="2:10" x14ac:dyDescent="0.25">
      <c r="B136">
        <v>135</v>
      </c>
      <c r="C136" t="s">
        <v>436</v>
      </c>
      <c r="D136" s="154">
        <f>COUNTIF(Deelnemers!I$2:W$125,stats!B136)</f>
        <v>0</v>
      </c>
      <c r="H136" s="154">
        <v>178</v>
      </c>
      <c r="I136" s="154" t="s">
        <v>475</v>
      </c>
      <c r="J136" s="239">
        <v>0</v>
      </c>
    </row>
    <row r="137" spans="2:10" x14ac:dyDescent="0.25">
      <c r="B137">
        <v>136</v>
      </c>
      <c r="C137" t="s">
        <v>437</v>
      </c>
      <c r="D137" s="154">
        <f>COUNTIF(Deelnemers!I$2:W$125,stats!B137)</f>
        <v>0</v>
      </c>
      <c r="H137" s="154">
        <v>46</v>
      </c>
      <c r="I137" s="154" t="s">
        <v>350</v>
      </c>
      <c r="J137" s="239">
        <v>0</v>
      </c>
    </row>
    <row r="138" spans="2:10" x14ac:dyDescent="0.25">
      <c r="B138">
        <v>137</v>
      </c>
      <c r="C138" t="s">
        <v>438</v>
      </c>
      <c r="D138" s="154">
        <f>COUNTIF(Deelnemers!I$2:W$125,stats!B138)</f>
        <v>3</v>
      </c>
      <c r="H138" s="154">
        <v>27</v>
      </c>
      <c r="I138" s="154" t="s">
        <v>335</v>
      </c>
      <c r="J138" s="239">
        <v>0</v>
      </c>
    </row>
    <row r="139" spans="2:10" x14ac:dyDescent="0.25">
      <c r="B139">
        <v>138</v>
      </c>
      <c r="C139" t="s">
        <v>439</v>
      </c>
      <c r="D139" s="154">
        <f>COUNTIF(Deelnemers!I$2:W$125,stats!B139)</f>
        <v>0</v>
      </c>
      <c r="H139" s="154">
        <v>47</v>
      </c>
      <c r="I139" s="154" t="s">
        <v>351</v>
      </c>
      <c r="J139" s="239">
        <v>0</v>
      </c>
    </row>
    <row r="140" spans="2:10" x14ac:dyDescent="0.25">
      <c r="B140">
        <v>139</v>
      </c>
      <c r="D140" s="154">
        <f>COUNTIF(Deelnemers!I$2:W$125,stats!B140)</f>
        <v>0</v>
      </c>
      <c r="H140" s="154">
        <v>186</v>
      </c>
      <c r="I140" s="154" t="s">
        <v>482</v>
      </c>
      <c r="J140" s="239">
        <v>0</v>
      </c>
    </row>
    <row r="141" spans="2:10" x14ac:dyDescent="0.25">
      <c r="B141">
        <v>140</v>
      </c>
      <c r="D141" s="154">
        <f>COUNTIF(Deelnemers!I$2:W$125,stats!B141)</f>
        <v>0</v>
      </c>
      <c r="H141" s="154">
        <v>94</v>
      </c>
      <c r="I141" s="154" t="s">
        <v>396</v>
      </c>
      <c r="J141" s="239">
        <v>0</v>
      </c>
    </row>
    <row r="142" spans="2:10" x14ac:dyDescent="0.25">
      <c r="B142">
        <v>141</v>
      </c>
      <c r="C142" t="s">
        <v>440</v>
      </c>
      <c r="D142" s="154">
        <f>COUNTIF(Deelnemers!I$2:W$125,stats!B142)</f>
        <v>14</v>
      </c>
      <c r="H142" s="154">
        <v>77</v>
      </c>
      <c r="I142" s="154" t="s">
        <v>380</v>
      </c>
      <c r="J142" s="239">
        <v>0</v>
      </c>
    </row>
    <row r="143" spans="2:10" x14ac:dyDescent="0.25">
      <c r="B143">
        <v>142</v>
      </c>
      <c r="C143" t="s">
        <v>197</v>
      </c>
      <c r="D143" s="154">
        <f>COUNTIF(Deelnemers!I$2:W$125,stats!B143)</f>
        <v>19</v>
      </c>
      <c r="H143" s="154">
        <v>135</v>
      </c>
      <c r="I143" s="154" t="s">
        <v>436</v>
      </c>
      <c r="J143" s="239">
        <v>0</v>
      </c>
    </row>
    <row r="144" spans="2:10" x14ac:dyDescent="0.25">
      <c r="B144">
        <v>143</v>
      </c>
      <c r="C144" t="s">
        <v>442</v>
      </c>
      <c r="D144" s="154">
        <f>COUNTIF(Deelnemers!I$2:W$125,stats!B144)</f>
        <v>0</v>
      </c>
      <c r="H144" s="154">
        <v>195</v>
      </c>
      <c r="I144" s="154" t="s">
        <v>488</v>
      </c>
      <c r="J144" s="239">
        <v>0</v>
      </c>
    </row>
    <row r="145" spans="2:10" x14ac:dyDescent="0.25">
      <c r="B145">
        <v>144</v>
      </c>
      <c r="C145" t="s">
        <v>443</v>
      </c>
      <c r="D145" s="154">
        <f>COUNTIF(Deelnemers!I$2:W$125,stats!B145)</f>
        <v>0</v>
      </c>
      <c r="H145" s="154">
        <v>136</v>
      </c>
      <c r="I145" s="154" t="s">
        <v>437</v>
      </c>
      <c r="J145" s="239">
        <v>0</v>
      </c>
    </row>
    <row r="146" spans="2:10" x14ac:dyDescent="0.25">
      <c r="B146">
        <v>145</v>
      </c>
      <c r="C146" t="s">
        <v>444</v>
      </c>
      <c r="D146" s="154">
        <f>COUNTIF(Deelnemers!I$2:W$125,stats!B146)</f>
        <v>0</v>
      </c>
      <c r="H146" s="154">
        <v>114</v>
      </c>
      <c r="I146" s="154" t="s">
        <v>415</v>
      </c>
      <c r="J146" s="239">
        <v>0</v>
      </c>
    </row>
    <row r="147" spans="2:10" x14ac:dyDescent="0.25">
      <c r="B147">
        <v>146</v>
      </c>
      <c r="C147" t="s">
        <v>445</v>
      </c>
      <c r="D147" s="154">
        <f>COUNTIF(Deelnemers!I$2:W$125,stats!B147)</f>
        <v>3</v>
      </c>
      <c r="H147" s="154">
        <v>60</v>
      </c>
      <c r="I147" s="154" t="s">
        <v>522</v>
      </c>
      <c r="J147" s="239">
        <v>0</v>
      </c>
    </row>
    <row r="148" spans="2:10" x14ac:dyDescent="0.25">
      <c r="B148">
        <v>147</v>
      </c>
      <c r="C148" t="s">
        <v>446</v>
      </c>
      <c r="D148" s="154">
        <f>COUNTIF(Deelnemers!I$2:W$125,stats!B148)</f>
        <v>1</v>
      </c>
      <c r="H148" s="154">
        <v>29</v>
      </c>
      <c r="I148" s="154" t="s">
        <v>337</v>
      </c>
      <c r="J148" s="239">
        <v>0</v>
      </c>
    </row>
    <row r="149" spans="2:10" x14ac:dyDescent="0.25">
      <c r="B149">
        <v>148</v>
      </c>
      <c r="C149" t="s">
        <v>447</v>
      </c>
      <c r="D149" s="154">
        <f>COUNTIF(Deelnemers!I$2:W$125,stats!B149)</f>
        <v>0</v>
      </c>
      <c r="H149" s="154">
        <v>138</v>
      </c>
      <c r="I149" s="154" t="s">
        <v>439</v>
      </c>
      <c r="J149" s="239">
        <v>0</v>
      </c>
    </row>
    <row r="150" spans="2:10" x14ac:dyDescent="0.25">
      <c r="B150">
        <v>149</v>
      </c>
      <c r="C150" t="s">
        <v>448</v>
      </c>
      <c r="D150" s="154">
        <f>COUNTIF(Deelnemers!I$2:W$125,stats!B150)</f>
        <v>0</v>
      </c>
      <c r="H150" s="154">
        <v>207</v>
      </c>
      <c r="I150" s="154" t="s">
        <v>501</v>
      </c>
      <c r="J150" s="239">
        <v>0</v>
      </c>
    </row>
    <row r="151" spans="2:10" x14ac:dyDescent="0.25">
      <c r="B151">
        <v>150</v>
      </c>
      <c r="C151" t="s">
        <v>449</v>
      </c>
      <c r="D151" s="154">
        <f>COUNTIF(Deelnemers!I$2:W$125,stats!B151)</f>
        <v>0</v>
      </c>
      <c r="H151" s="154">
        <v>25</v>
      </c>
      <c r="I151" s="154" t="s">
        <v>333</v>
      </c>
      <c r="J151" s="239">
        <v>0</v>
      </c>
    </row>
    <row r="152" spans="2:10" x14ac:dyDescent="0.25">
      <c r="B152">
        <v>151</v>
      </c>
      <c r="C152" t="s">
        <v>450</v>
      </c>
      <c r="D152" s="154">
        <f>COUNTIF(Deelnemers!I$2:W$125,stats!B152)</f>
        <v>3</v>
      </c>
      <c r="H152" s="154">
        <v>211</v>
      </c>
      <c r="I152" s="154" t="s">
        <v>505</v>
      </c>
      <c r="J152" s="239">
        <v>0</v>
      </c>
    </row>
    <row r="153" spans="2:10" x14ac:dyDescent="0.25">
      <c r="B153">
        <v>152</v>
      </c>
      <c r="C153" t="s">
        <v>452</v>
      </c>
      <c r="D153" s="154">
        <f>COUNTIF(Deelnemers!I$2:W$125,stats!B153)</f>
        <v>18</v>
      </c>
      <c r="H153" s="154">
        <v>85</v>
      </c>
      <c r="I153" s="154" t="s">
        <v>386</v>
      </c>
      <c r="J153" s="239">
        <v>0</v>
      </c>
    </row>
    <row r="154" spans="2:10" x14ac:dyDescent="0.25">
      <c r="B154">
        <v>153</v>
      </c>
      <c r="C154" t="s">
        <v>453</v>
      </c>
      <c r="D154" s="154">
        <f>COUNTIF(Deelnemers!I$2:W$125,stats!B154)</f>
        <v>1</v>
      </c>
      <c r="H154" s="154">
        <v>215</v>
      </c>
      <c r="I154" s="154" t="s">
        <v>510</v>
      </c>
      <c r="J154" s="239">
        <v>0</v>
      </c>
    </row>
    <row r="155" spans="2:10" x14ac:dyDescent="0.25">
      <c r="B155">
        <v>154</v>
      </c>
      <c r="C155" t="s">
        <v>454</v>
      </c>
      <c r="D155" s="154">
        <f>COUNTIF(Deelnemers!I$2:W$125,stats!B155)</f>
        <v>1</v>
      </c>
      <c r="H155" s="154">
        <v>143</v>
      </c>
      <c r="I155" s="154" t="s">
        <v>442</v>
      </c>
      <c r="J155" s="239">
        <v>0</v>
      </c>
    </row>
    <row r="156" spans="2:10" x14ac:dyDescent="0.25">
      <c r="B156">
        <v>155</v>
      </c>
      <c r="C156" t="s">
        <v>455</v>
      </c>
      <c r="D156" s="154">
        <f>COUNTIF(Deelnemers!I$2:W$125,stats!B156)</f>
        <v>1</v>
      </c>
      <c r="H156" s="154">
        <v>219</v>
      </c>
      <c r="I156" s="154" t="s">
        <v>514</v>
      </c>
      <c r="J156" s="239">
        <v>0</v>
      </c>
    </row>
    <row r="157" spans="2:10" x14ac:dyDescent="0.25">
      <c r="B157">
        <v>156</v>
      </c>
      <c r="C157" t="s">
        <v>456</v>
      </c>
      <c r="D157" s="154">
        <f>COUNTIF(Deelnemers!I$2:W$125,stats!B157)</f>
        <v>1</v>
      </c>
      <c r="H157" s="154">
        <v>144</v>
      </c>
      <c r="I157" s="154" t="s">
        <v>443</v>
      </c>
      <c r="J157" s="239">
        <v>0</v>
      </c>
    </row>
    <row r="158" spans="2:10" x14ac:dyDescent="0.25">
      <c r="B158">
        <v>157</v>
      </c>
      <c r="C158" t="s">
        <v>457</v>
      </c>
      <c r="D158" s="154">
        <f>COUNTIF(Deelnemers!I$2:W$125,stats!B158)</f>
        <v>0</v>
      </c>
      <c r="H158" s="154">
        <v>232</v>
      </c>
      <c r="I158" s="154" t="s">
        <v>536</v>
      </c>
      <c r="J158" s="239">
        <v>0</v>
      </c>
    </row>
    <row r="159" spans="2:10" x14ac:dyDescent="0.25">
      <c r="B159">
        <v>158</v>
      </c>
      <c r="C159" t="s">
        <v>458</v>
      </c>
      <c r="D159" s="154">
        <f>COUNTIF(Deelnemers!I$2:W$125,stats!B159)</f>
        <v>1</v>
      </c>
      <c r="H159" s="154">
        <v>145</v>
      </c>
      <c r="I159" s="154" t="s">
        <v>444</v>
      </c>
      <c r="J159" s="239">
        <v>0</v>
      </c>
    </row>
    <row r="160" spans="2:10" x14ac:dyDescent="0.25">
      <c r="B160">
        <v>159</v>
      </c>
      <c r="D160" s="154">
        <f>COUNTIF(Deelnemers!I$2:W$125,stats!B160)</f>
        <v>0</v>
      </c>
      <c r="H160" s="154">
        <v>55</v>
      </c>
      <c r="I160" s="154" t="s">
        <v>360</v>
      </c>
      <c r="J160" s="239">
        <v>0</v>
      </c>
    </row>
    <row r="161" spans="2:10" x14ac:dyDescent="0.25">
      <c r="B161">
        <v>160</v>
      </c>
      <c r="D161" s="154">
        <f>COUNTIF(Deelnemers!I$2:W$125,stats!B161)</f>
        <v>0</v>
      </c>
      <c r="H161" s="154">
        <v>86</v>
      </c>
      <c r="I161" s="154" t="s">
        <v>387</v>
      </c>
      <c r="J161" s="239">
        <v>0</v>
      </c>
    </row>
    <row r="162" spans="2:10" x14ac:dyDescent="0.25">
      <c r="B162">
        <v>161</v>
      </c>
      <c r="C162" t="s">
        <v>459</v>
      </c>
      <c r="D162" s="154">
        <f>COUNTIF(Deelnemers!I$2:W$125,stats!B162)</f>
        <v>1</v>
      </c>
      <c r="H162" s="154">
        <v>90</v>
      </c>
      <c r="I162" s="154" t="s">
        <v>391</v>
      </c>
      <c r="J162" s="239">
        <v>0</v>
      </c>
    </row>
    <row r="163" spans="2:10" x14ac:dyDescent="0.25">
      <c r="B163">
        <v>162</v>
      </c>
      <c r="C163" t="s">
        <v>461</v>
      </c>
      <c r="D163" s="154">
        <f>COUNTIF(Deelnemers!I$2:W$125,stats!B163)</f>
        <v>1</v>
      </c>
      <c r="H163" s="154">
        <v>97</v>
      </c>
      <c r="I163" s="154" t="s">
        <v>399</v>
      </c>
      <c r="J163" s="239">
        <v>0</v>
      </c>
    </row>
    <row r="164" spans="2:10" x14ac:dyDescent="0.25">
      <c r="B164">
        <v>163</v>
      </c>
      <c r="C164" t="s">
        <v>462</v>
      </c>
      <c r="D164" s="154">
        <f>COUNTIF(Deelnemers!I$2:W$125,stats!B164)</f>
        <v>0</v>
      </c>
      <c r="H164" s="154">
        <v>179</v>
      </c>
      <c r="I164" s="154" t="s">
        <v>476</v>
      </c>
      <c r="J164" s="239">
        <v>0</v>
      </c>
    </row>
    <row r="165" spans="2:10" x14ac:dyDescent="0.25">
      <c r="B165">
        <v>164</v>
      </c>
      <c r="C165" t="s">
        <v>463</v>
      </c>
      <c r="D165" s="154">
        <f>COUNTIF(Deelnemers!I$2:W$125,stats!B165)</f>
        <v>9</v>
      </c>
      <c r="H165" s="154">
        <v>148</v>
      </c>
      <c r="I165" s="154" t="s">
        <v>447</v>
      </c>
      <c r="J165" s="239">
        <v>0</v>
      </c>
    </row>
    <row r="166" spans="2:10" x14ac:dyDescent="0.25">
      <c r="B166">
        <v>165</v>
      </c>
      <c r="C166" t="s">
        <v>464</v>
      </c>
      <c r="D166" s="154">
        <f>COUNTIF(Deelnemers!I$2:W$125,stats!B166)</f>
        <v>3</v>
      </c>
      <c r="H166" s="154">
        <v>109</v>
      </c>
      <c r="I166" s="154" t="s">
        <v>410</v>
      </c>
      <c r="J166" s="239">
        <v>0</v>
      </c>
    </row>
    <row r="167" spans="2:10" x14ac:dyDescent="0.25">
      <c r="B167">
        <v>166</v>
      </c>
      <c r="C167" t="s">
        <v>465</v>
      </c>
      <c r="D167" s="154">
        <f>COUNTIF(Deelnemers!I$2:W$125,stats!B167)</f>
        <v>1</v>
      </c>
      <c r="H167" s="154">
        <v>149</v>
      </c>
      <c r="I167" s="154" t="s">
        <v>448</v>
      </c>
      <c r="J167" s="239">
        <v>0</v>
      </c>
    </row>
    <row r="168" spans="2:10" x14ac:dyDescent="0.25">
      <c r="B168">
        <v>167</v>
      </c>
      <c r="C168" t="s">
        <v>466</v>
      </c>
      <c r="D168" s="154">
        <f>COUNTIF(Deelnemers!I$2:W$125,stats!B168)</f>
        <v>0</v>
      </c>
      <c r="H168" s="154">
        <v>7</v>
      </c>
      <c r="I168" s="154" t="s">
        <v>318</v>
      </c>
      <c r="J168" s="239">
        <v>0</v>
      </c>
    </row>
    <row r="169" spans="2:10" x14ac:dyDescent="0.25">
      <c r="B169">
        <v>168</v>
      </c>
      <c r="C169" t="s">
        <v>467</v>
      </c>
      <c r="D169" s="154">
        <f>COUNTIF(Deelnemers!I$2:W$125,stats!B169)</f>
        <v>0</v>
      </c>
      <c r="H169" s="154">
        <v>150</v>
      </c>
      <c r="I169" s="154" t="s">
        <v>449</v>
      </c>
      <c r="J169" s="239">
        <v>0</v>
      </c>
    </row>
    <row r="170" spans="2:10" x14ac:dyDescent="0.25">
      <c r="B170">
        <v>169</v>
      </c>
      <c r="C170" t="s">
        <v>468</v>
      </c>
      <c r="D170" s="154">
        <f>COUNTIF(Deelnemers!I$2:W$125,stats!B170)</f>
        <v>0</v>
      </c>
      <c r="H170" s="154">
        <v>76</v>
      </c>
      <c r="I170" s="154" t="s">
        <v>379</v>
      </c>
      <c r="J170" s="239">
        <v>0</v>
      </c>
    </row>
    <row r="171" spans="2:10" x14ac:dyDescent="0.25">
      <c r="B171">
        <v>170</v>
      </c>
      <c r="D171" s="154">
        <f>COUNTIF(Deelnemers!I$2:W$125,stats!B171)</f>
        <v>0</v>
      </c>
      <c r="H171" s="154">
        <v>98</v>
      </c>
      <c r="I171" s="154" t="s">
        <v>400</v>
      </c>
      <c r="J171" s="239">
        <v>0</v>
      </c>
    </row>
    <row r="172" spans="2:10" x14ac:dyDescent="0.25">
      <c r="B172">
        <v>171</v>
      </c>
      <c r="C172" t="s">
        <v>186</v>
      </c>
      <c r="D172" s="154">
        <f>COUNTIF(Deelnemers!I$2:W$125,stats!B172)</f>
        <v>38</v>
      </c>
      <c r="H172" s="154">
        <v>187</v>
      </c>
      <c r="I172" s="154" t="s">
        <v>483</v>
      </c>
      <c r="J172" s="239">
        <v>0</v>
      </c>
    </row>
    <row r="173" spans="2:10" x14ac:dyDescent="0.25">
      <c r="B173">
        <v>172</v>
      </c>
      <c r="C173" t="s">
        <v>184</v>
      </c>
      <c r="D173" s="154">
        <f>COUNTIF(Deelnemers!I$2:W$125,stats!B173)</f>
        <v>11</v>
      </c>
      <c r="H173" s="154">
        <v>48</v>
      </c>
      <c r="I173" s="154" t="s">
        <v>352</v>
      </c>
      <c r="J173" s="239">
        <v>0</v>
      </c>
    </row>
    <row r="174" spans="2:10" x14ac:dyDescent="0.25">
      <c r="B174">
        <v>173</v>
      </c>
      <c r="C174" t="s">
        <v>470</v>
      </c>
      <c r="D174" s="154">
        <f>COUNTIF(Deelnemers!I$2:W$125,stats!B174)</f>
        <v>4</v>
      </c>
      <c r="H174" s="154">
        <v>87</v>
      </c>
      <c r="I174" s="154" t="s">
        <v>388</v>
      </c>
      <c r="J174" s="239">
        <v>0</v>
      </c>
    </row>
    <row r="175" spans="2:10" x14ac:dyDescent="0.25">
      <c r="B175">
        <v>174</v>
      </c>
      <c r="C175" t="s">
        <v>471</v>
      </c>
      <c r="D175" s="154">
        <f>COUNTIF(Deelnemers!I$2:W$125,stats!B175)</f>
        <v>4</v>
      </c>
      <c r="H175" s="154">
        <v>102</v>
      </c>
      <c r="I175" s="154" t="s">
        <v>403</v>
      </c>
      <c r="J175" s="239">
        <v>0</v>
      </c>
    </row>
    <row r="176" spans="2:10" x14ac:dyDescent="0.25">
      <c r="B176">
        <v>175</v>
      </c>
      <c r="C176" t="s">
        <v>472</v>
      </c>
      <c r="D176" s="154">
        <f>COUNTIF(Deelnemers!I$2:W$125,stats!B176)</f>
        <v>0</v>
      </c>
      <c r="H176" s="154">
        <v>6</v>
      </c>
      <c r="I176" s="154" t="s">
        <v>317</v>
      </c>
      <c r="J176" s="239">
        <v>0</v>
      </c>
    </row>
    <row r="177" spans="2:10" x14ac:dyDescent="0.25">
      <c r="B177">
        <v>176</v>
      </c>
      <c r="C177" t="s">
        <v>473</v>
      </c>
      <c r="D177" s="154">
        <f>COUNTIF(Deelnemers!I$2:W$125,stats!B177)</f>
        <v>0</v>
      </c>
      <c r="H177" s="154">
        <v>49</v>
      </c>
      <c r="I177" s="154" t="s">
        <v>353</v>
      </c>
      <c r="J177" s="239">
        <v>0</v>
      </c>
    </row>
    <row r="178" spans="2:10" x14ac:dyDescent="0.25">
      <c r="B178">
        <v>177</v>
      </c>
      <c r="C178" t="s">
        <v>474</v>
      </c>
      <c r="D178" s="154">
        <f>COUNTIF(Deelnemers!I$2:W$125,stats!B178)</f>
        <v>0</v>
      </c>
      <c r="H178" s="154">
        <v>194</v>
      </c>
      <c r="I178" s="154" t="s">
        <v>487</v>
      </c>
      <c r="J178" s="239">
        <v>0</v>
      </c>
    </row>
    <row r="179" spans="2:10" x14ac:dyDescent="0.25">
      <c r="B179">
        <v>178</v>
      </c>
      <c r="C179" t="s">
        <v>475</v>
      </c>
      <c r="D179" s="154">
        <f>COUNTIF(Deelnemers!I$2:W$125,stats!B179)</f>
        <v>0</v>
      </c>
      <c r="H179" s="154">
        <v>50</v>
      </c>
      <c r="I179" s="154" t="s">
        <v>354</v>
      </c>
      <c r="J179" s="239">
        <v>0</v>
      </c>
    </row>
    <row r="180" spans="2:10" x14ac:dyDescent="0.25">
      <c r="B180">
        <v>179</v>
      </c>
      <c r="C180" t="s">
        <v>476</v>
      </c>
      <c r="D180" s="154">
        <f>COUNTIF(Deelnemers!I$2:W$125,stats!B180)</f>
        <v>0</v>
      </c>
      <c r="H180" s="154">
        <v>196</v>
      </c>
      <c r="I180" s="154" t="s">
        <v>489</v>
      </c>
      <c r="J180" s="239">
        <v>0</v>
      </c>
    </row>
    <row r="181" spans="2:10" x14ac:dyDescent="0.25">
      <c r="B181">
        <v>180</v>
      </c>
      <c r="C181" t="s">
        <v>477</v>
      </c>
      <c r="D181" s="154">
        <f>COUNTIF(Deelnemers!I$2:W$125,stats!B181)</f>
        <v>0</v>
      </c>
      <c r="H181" s="154">
        <v>231</v>
      </c>
      <c r="I181" s="154" t="s">
        <v>535</v>
      </c>
      <c r="J181" s="239">
        <v>0</v>
      </c>
    </row>
    <row r="182" spans="2:10" x14ac:dyDescent="0.25">
      <c r="B182">
        <v>181</v>
      </c>
      <c r="C182" t="s">
        <v>478</v>
      </c>
      <c r="D182" s="154">
        <f>COUNTIF(Deelnemers!I$2:W$125,stats!B182)</f>
        <v>11</v>
      </c>
      <c r="H182" s="154">
        <v>198</v>
      </c>
      <c r="I182" s="154" t="s">
        <v>491</v>
      </c>
      <c r="J182" s="239">
        <v>0</v>
      </c>
    </row>
    <row r="183" spans="2:10" x14ac:dyDescent="0.25">
      <c r="B183">
        <v>182</v>
      </c>
      <c r="C183" t="s">
        <v>523</v>
      </c>
      <c r="D183" s="154">
        <f>COUNTIF(Deelnemers!I$2:W$125,stats!B183)</f>
        <v>4</v>
      </c>
      <c r="H183" s="154">
        <v>83</v>
      </c>
      <c r="I183" s="154" t="s">
        <v>384</v>
      </c>
      <c r="J183" s="239">
        <v>0</v>
      </c>
    </row>
    <row r="184" spans="2:10" x14ac:dyDescent="0.25">
      <c r="B184">
        <v>183</v>
      </c>
      <c r="C184" t="s">
        <v>209</v>
      </c>
      <c r="D184" s="154">
        <f>COUNTIF(Deelnemers!I$2:W$125,stats!B184)</f>
        <v>17</v>
      </c>
      <c r="H184" s="154">
        <v>200</v>
      </c>
      <c r="I184" s="154" t="s">
        <v>493</v>
      </c>
      <c r="J184" s="239">
        <v>0</v>
      </c>
    </row>
    <row r="185" spans="2:10" x14ac:dyDescent="0.25">
      <c r="B185">
        <v>184</v>
      </c>
      <c r="C185" t="s">
        <v>480</v>
      </c>
      <c r="D185" s="154">
        <f>COUNTIF(Deelnemers!I$2:W$125,stats!B185)</f>
        <v>67</v>
      </c>
      <c r="H185" s="154">
        <v>105</v>
      </c>
      <c r="I185" s="154" t="s">
        <v>406</v>
      </c>
      <c r="J185" s="239">
        <v>0</v>
      </c>
    </row>
    <row r="186" spans="2:10" x14ac:dyDescent="0.25">
      <c r="B186">
        <v>185</v>
      </c>
      <c r="C186" t="s">
        <v>481</v>
      </c>
      <c r="D186" s="154">
        <f>COUNTIF(Deelnemers!I$2:W$125,stats!B186)</f>
        <v>4</v>
      </c>
      <c r="H186" s="154">
        <v>202</v>
      </c>
      <c r="I186" s="154" t="s">
        <v>496</v>
      </c>
      <c r="J186" s="239">
        <v>0</v>
      </c>
    </row>
    <row r="187" spans="2:10" x14ac:dyDescent="0.25">
      <c r="B187">
        <v>186</v>
      </c>
      <c r="C187" t="s">
        <v>482</v>
      </c>
      <c r="D187" s="154">
        <f>COUNTIF(Deelnemers!I$2:W$125,stats!B187)</f>
        <v>0</v>
      </c>
      <c r="H187" s="154">
        <v>106</v>
      </c>
      <c r="I187" s="154" t="s">
        <v>407</v>
      </c>
      <c r="J187" s="239">
        <v>0</v>
      </c>
    </row>
    <row r="188" spans="2:10" x14ac:dyDescent="0.25">
      <c r="B188">
        <v>187</v>
      </c>
      <c r="C188" t="s">
        <v>483</v>
      </c>
      <c r="D188" s="154">
        <f>COUNTIF(Deelnemers!I$2:W$125,stats!B188)</f>
        <v>0</v>
      </c>
      <c r="H188" s="154">
        <v>204</v>
      </c>
      <c r="I188" s="154" t="s">
        <v>498</v>
      </c>
      <c r="J188" s="239">
        <v>0</v>
      </c>
    </row>
    <row r="189" spans="2:10" x14ac:dyDescent="0.25">
      <c r="B189">
        <v>188</v>
      </c>
      <c r="C189" t="s">
        <v>484</v>
      </c>
      <c r="D189" s="154">
        <f>COUNTIF(Deelnemers!I$2:W$125,stats!B189)</f>
        <v>0</v>
      </c>
      <c r="H189" s="154">
        <v>30</v>
      </c>
      <c r="I189" s="154" t="s">
        <v>338</v>
      </c>
      <c r="J189" s="239">
        <v>0</v>
      </c>
    </row>
    <row r="190" spans="2:10" x14ac:dyDescent="0.25">
      <c r="B190">
        <v>189</v>
      </c>
      <c r="C190" t="s">
        <v>524</v>
      </c>
      <c r="D190" s="154">
        <f>COUNTIF(Deelnemers!I$2:W$125,stats!B190)</f>
        <v>1</v>
      </c>
      <c r="H190" s="154">
        <v>88</v>
      </c>
      <c r="I190" s="154" t="s">
        <v>389</v>
      </c>
      <c r="J190" s="239">
        <v>0</v>
      </c>
    </row>
    <row r="191" spans="2:10" x14ac:dyDescent="0.25">
      <c r="B191">
        <v>190</v>
      </c>
      <c r="D191" s="154">
        <f>COUNTIF(Deelnemers!I$2:W$125,stats!B191)</f>
        <v>0</v>
      </c>
      <c r="H191" s="154">
        <v>163</v>
      </c>
      <c r="I191" s="154" t="s">
        <v>462</v>
      </c>
      <c r="J191" s="239">
        <v>0</v>
      </c>
    </row>
    <row r="192" spans="2:10" x14ac:dyDescent="0.25">
      <c r="B192">
        <v>191</v>
      </c>
      <c r="C192" t="s">
        <v>187</v>
      </c>
      <c r="D192" s="154">
        <f>COUNTIF(Deelnemers!I$2:W$125,stats!B192)</f>
        <v>53</v>
      </c>
      <c r="H192" s="154">
        <v>208</v>
      </c>
      <c r="I192" s="154" t="s">
        <v>502</v>
      </c>
      <c r="J192" s="239">
        <v>0</v>
      </c>
    </row>
    <row r="193" spans="2:10" x14ac:dyDescent="0.25">
      <c r="B193">
        <v>192</v>
      </c>
      <c r="C193" t="s">
        <v>201</v>
      </c>
      <c r="D193" s="154">
        <f>COUNTIF(Deelnemers!I$2:W$125,stats!B193)</f>
        <v>16</v>
      </c>
      <c r="H193" s="154">
        <v>66</v>
      </c>
      <c r="I193" s="154" t="s">
        <v>369</v>
      </c>
      <c r="J193" s="239">
        <v>0</v>
      </c>
    </row>
    <row r="194" spans="2:10" x14ac:dyDescent="0.25">
      <c r="B194">
        <v>193</v>
      </c>
      <c r="C194" t="s">
        <v>486</v>
      </c>
      <c r="D194" s="154">
        <f>COUNTIF(Deelnemers!I$2:W$125,stats!B194)</f>
        <v>0</v>
      </c>
      <c r="H194" s="154">
        <v>210</v>
      </c>
      <c r="I194" s="154" t="s">
        <v>504</v>
      </c>
      <c r="J194" s="239">
        <v>0</v>
      </c>
    </row>
    <row r="195" spans="2:10" x14ac:dyDescent="0.25">
      <c r="B195">
        <v>194</v>
      </c>
      <c r="C195" t="s">
        <v>487</v>
      </c>
      <c r="D195" s="154">
        <f>COUNTIF(Deelnemers!I$2:W$125,stats!B195)</f>
        <v>0</v>
      </c>
      <c r="H195" s="154">
        <v>67</v>
      </c>
      <c r="I195" s="154" t="s">
        <v>370</v>
      </c>
      <c r="J195" s="239">
        <v>0</v>
      </c>
    </row>
    <row r="196" spans="2:10" x14ac:dyDescent="0.25">
      <c r="B196">
        <v>195</v>
      </c>
      <c r="C196" t="s">
        <v>488</v>
      </c>
      <c r="D196" s="154">
        <f>COUNTIF(Deelnemers!I$2:W$125,stats!B196)</f>
        <v>0</v>
      </c>
      <c r="H196" s="154">
        <v>212</v>
      </c>
      <c r="I196" s="154" t="s">
        <v>507</v>
      </c>
      <c r="J196" s="239">
        <v>0</v>
      </c>
    </row>
    <row r="197" spans="2:10" x14ac:dyDescent="0.25">
      <c r="B197">
        <v>196</v>
      </c>
      <c r="C197" t="s">
        <v>489</v>
      </c>
      <c r="D197" s="154">
        <f>COUNTIF(Deelnemers!I$2:W$125,stats!B197)</f>
        <v>0</v>
      </c>
      <c r="H197" s="154">
        <v>108</v>
      </c>
      <c r="I197" s="154" t="s">
        <v>409</v>
      </c>
      <c r="J197" s="239">
        <v>0</v>
      </c>
    </row>
    <row r="198" spans="2:10" x14ac:dyDescent="0.25">
      <c r="B198">
        <v>197</v>
      </c>
      <c r="C198" t="s">
        <v>490</v>
      </c>
      <c r="D198" s="154">
        <f>COUNTIF(Deelnemers!I$2:W$125,stats!B198)</f>
        <v>1</v>
      </c>
      <c r="H198" s="154">
        <v>214</v>
      </c>
      <c r="I198" s="154" t="s">
        <v>509</v>
      </c>
      <c r="J198" s="239">
        <v>0</v>
      </c>
    </row>
    <row r="199" spans="2:10" x14ac:dyDescent="0.25">
      <c r="B199">
        <v>198</v>
      </c>
      <c r="C199" t="s">
        <v>491</v>
      </c>
      <c r="D199" s="154">
        <f>COUNTIF(Deelnemers!I$2:W$125,stats!B199)</f>
        <v>0</v>
      </c>
      <c r="H199" s="154">
        <v>167</v>
      </c>
      <c r="I199" s="154" t="s">
        <v>466</v>
      </c>
      <c r="J199" s="239">
        <v>0</v>
      </c>
    </row>
    <row r="200" spans="2:10" x14ac:dyDescent="0.25">
      <c r="B200">
        <v>199</v>
      </c>
      <c r="C200" t="s">
        <v>492</v>
      </c>
      <c r="D200" s="154">
        <f>COUNTIF(Deelnemers!I$2:W$125,stats!B200)</f>
        <v>1</v>
      </c>
      <c r="H200" s="154">
        <v>216</v>
      </c>
      <c r="I200" s="154" t="s">
        <v>511</v>
      </c>
      <c r="J200" s="239">
        <v>0</v>
      </c>
    </row>
    <row r="201" spans="2:10" x14ac:dyDescent="0.25">
      <c r="B201">
        <v>200</v>
      </c>
      <c r="C201" t="s">
        <v>493</v>
      </c>
      <c r="D201" s="154">
        <f>COUNTIF(Deelnemers!I$2:W$125,stats!B201)</f>
        <v>0</v>
      </c>
      <c r="H201" s="154">
        <v>168</v>
      </c>
      <c r="I201" s="154" t="s">
        <v>467</v>
      </c>
      <c r="J201" s="239">
        <v>0</v>
      </c>
    </row>
    <row r="202" spans="2:10" x14ac:dyDescent="0.25">
      <c r="B202">
        <v>201</v>
      </c>
      <c r="C202" t="s">
        <v>494</v>
      </c>
      <c r="D202" s="154">
        <f>COUNTIF(Deelnemers!I$2:W$125,stats!B202)</f>
        <v>2</v>
      </c>
      <c r="H202" s="154">
        <v>218</v>
      </c>
      <c r="I202" s="154" t="s">
        <v>513</v>
      </c>
      <c r="J202" s="239">
        <v>0</v>
      </c>
    </row>
    <row r="203" spans="2:10" x14ac:dyDescent="0.25">
      <c r="B203">
        <v>202</v>
      </c>
      <c r="C203" t="s">
        <v>496</v>
      </c>
      <c r="D203" s="154">
        <f>COUNTIF(Deelnemers!I$2:W$125,stats!B203)</f>
        <v>0</v>
      </c>
      <c r="H203" s="154">
        <v>169</v>
      </c>
      <c r="I203" s="154" t="s">
        <v>468</v>
      </c>
      <c r="J203" s="239">
        <v>0</v>
      </c>
    </row>
    <row r="204" spans="2:10" x14ac:dyDescent="0.25">
      <c r="B204">
        <v>203</v>
      </c>
      <c r="C204" t="s">
        <v>497</v>
      </c>
      <c r="D204" s="154">
        <f>COUNTIF(Deelnemers!I$2:W$125,stats!B204)</f>
        <v>8</v>
      </c>
      <c r="H204" s="154">
        <v>220</v>
      </c>
      <c r="I204" s="154" t="s">
        <v>515</v>
      </c>
      <c r="J204" s="239">
        <v>0</v>
      </c>
    </row>
    <row r="205" spans="2:10" x14ac:dyDescent="0.25">
      <c r="B205">
        <v>204</v>
      </c>
      <c r="C205" t="s">
        <v>498</v>
      </c>
      <c r="D205" s="154">
        <f>COUNTIF(Deelnemers!I$2:W$125,stats!B205)</f>
        <v>0</v>
      </c>
      <c r="H205" s="154">
        <v>68</v>
      </c>
      <c r="I205" s="154" t="s">
        <v>371</v>
      </c>
      <c r="J205" s="239">
        <v>0</v>
      </c>
    </row>
    <row r="206" spans="2:10" x14ac:dyDescent="0.25">
      <c r="B206">
        <v>205</v>
      </c>
      <c r="C206" t="s">
        <v>499</v>
      </c>
      <c r="D206" s="154">
        <f>COUNTIF(Deelnemers!I$2:W$125,stats!B206)</f>
        <v>0</v>
      </c>
      <c r="H206" s="154">
        <v>222</v>
      </c>
      <c r="I206" s="154" t="s">
        <v>526</v>
      </c>
      <c r="J206" s="239">
        <v>0</v>
      </c>
    </row>
    <row r="207" spans="2:10" x14ac:dyDescent="0.25">
      <c r="B207">
        <v>206</v>
      </c>
      <c r="C207" t="s">
        <v>500</v>
      </c>
      <c r="D207" s="154">
        <f>COUNTIF(Deelnemers!I$2:W$125,stats!B207)</f>
        <v>1</v>
      </c>
      <c r="H207" s="154">
        <v>69</v>
      </c>
      <c r="I207" s="154" t="s">
        <v>372</v>
      </c>
      <c r="J207" s="239">
        <v>0</v>
      </c>
    </row>
    <row r="208" spans="2:10" x14ac:dyDescent="0.25">
      <c r="B208">
        <v>207</v>
      </c>
      <c r="C208" t="s">
        <v>501</v>
      </c>
      <c r="D208" s="154">
        <f>COUNTIF(Deelnemers!I$2:W$125,stats!B208)</f>
        <v>0</v>
      </c>
      <c r="H208" s="154">
        <v>89</v>
      </c>
      <c r="I208" s="154" t="s">
        <v>390</v>
      </c>
      <c r="J208" s="239">
        <v>0</v>
      </c>
    </row>
    <row r="209" spans="2:10" x14ac:dyDescent="0.25">
      <c r="B209">
        <v>208</v>
      </c>
      <c r="C209" t="s">
        <v>502</v>
      </c>
      <c r="D209" s="154">
        <f>COUNTIF(Deelnemers!I$2:W$125,stats!B209)</f>
        <v>0</v>
      </c>
      <c r="H209" s="154">
        <v>70</v>
      </c>
      <c r="I209" s="154" t="s">
        <v>373</v>
      </c>
      <c r="J209" s="239">
        <v>0</v>
      </c>
    </row>
    <row r="210" spans="2:10" x14ac:dyDescent="0.25">
      <c r="B210">
        <v>209</v>
      </c>
      <c r="C210" t="s">
        <v>503</v>
      </c>
      <c r="D210" s="154">
        <f>COUNTIF(Deelnemers!I$2:W$125,stats!B210)</f>
        <v>0</v>
      </c>
      <c r="H210" s="154">
        <v>226</v>
      </c>
      <c r="I210" s="154" t="s">
        <v>530</v>
      </c>
      <c r="J210" s="239">
        <v>0</v>
      </c>
    </row>
    <row r="211" spans="2:10" x14ac:dyDescent="0.25">
      <c r="B211">
        <v>210</v>
      </c>
      <c r="C211" t="s">
        <v>504</v>
      </c>
      <c r="D211" s="154">
        <f>COUNTIF(Deelnemers!I$2:W$125,stats!B211)</f>
        <v>0</v>
      </c>
      <c r="H211" s="154">
        <v>37</v>
      </c>
      <c r="I211" s="154" t="s">
        <v>344</v>
      </c>
      <c r="J211" s="239">
        <v>0</v>
      </c>
    </row>
    <row r="212" spans="2:10" x14ac:dyDescent="0.25">
      <c r="B212">
        <v>211</v>
      </c>
      <c r="C212" t="s">
        <v>505</v>
      </c>
      <c r="D212" s="154">
        <f>COUNTIF(Deelnemers!I$2:W$125,stats!B212)</f>
        <v>0</v>
      </c>
      <c r="H212" s="154">
        <v>228</v>
      </c>
      <c r="I212" s="154" t="s">
        <v>532</v>
      </c>
      <c r="J212" s="239">
        <v>0</v>
      </c>
    </row>
    <row r="213" spans="2:10" x14ac:dyDescent="0.25">
      <c r="B213">
        <v>212</v>
      </c>
      <c r="C213" t="s">
        <v>507</v>
      </c>
      <c r="D213" s="154">
        <f>COUNTIF(Deelnemers!I$2:W$125,stats!B213)</f>
        <v>0</v>
      </c>
      <c r="H213" s="154">
        <v>175</v>
      </c>
      <c r="I213" s="154" t="s">
        <v>472</v>
      </c>
      <c r="J213" s="239">
        <v>0</v>
      </c>
    </row>
    <row r="214" spans="2:10" x14ac:dyDescent="0.25">
      <c r="B214">
        <v>213</v>
      </c>
      <c r="C214" t="s">
        <v>508</v>
      </c>
      <c r="D214" s="154">
        <f>COUNTIF(Deelnemers!I$2:W$125,stats!B214)</f>
        <v>1</v>
      </c>
      <c r="H214" s="154">
        <v>230</v>
      </c>
      <c r="I214" s="154" t="s">
        <v>534</v>
      </c>
      <c r="J214" s="239">
        <v>0</v>
      </c>
    </row>
    <row r="215" spans="2:10" x14ac:dyDescent="0.25">
      <c r="B215">
        <v>214</v>
      </c>
      <c r="C215" t="s">
        <v>509</v>
      </c>
      <c r="D215" s="154">
        <f>COUNTIF(Deelnemers!I$2:W$125,stats!B215)</f>
        <v>0</v>
      </c>
      <c r="H215" s="154">
        <v>176</v>
      </c>
      <c r="I215" s="154" t="s">
        <v>473</v>
      </c>
      <c r="J215" s="239">
        <v>0</v>
      </c>
    </row>
    <row r="216" spans="2:10" x14ac:dyDescent="0.25">
      <c r="B216">
        <v>215</v>
      </c>
      <c r="C216" t="s">
        <v>510</v>
      </c>
      <c r="D216" s="154">
        <f>COUNTIF(Deelnemers!I$2:W$125,stats!B216)</f>
        <v>0</v>
      </c>
      <c r="H216" s="154">
        <v>177</v>
      </c>
      <c r="I216" s="154" t="s">
        <v>474</v>
      </c>
      <c r="J216" s="239">
        <v>0</v>
      </c>
    </row>
    <row r="217" spans="2:10" x14ac:dyDescent="0.25">
      <c r="B217">
        <v>216</v>
      </c>
      <c r="C217" t="s">
        <v>511</v>
      </c>
      <c r="D217" s="154">
        <f>COUNTIF(Deelnemers!I$2:W$125,stats!B217)</f>
        <v>0</v>
      </c>
      <c r="H217" s="154">
        <v>157</v>
      </c>
      <c r="I217" s="154" t="s">
        <v>457</v>
      </c>
      <c r="J217" s="239">
        <v>0</v>
      </c>
    </row>
    <row r="218" spans="2:10" x14ac:dyDescent="0.25">
      <c r="B218">
        <v>217</v>
      </c>
      <c r="C218" t="s">
        <v>512</v>
      </c>
      <c r="D218" s="154">
        <f>COUNTIF(Deelnemers!I$2:W$125,stats!B218)</f>
        <v>0</v>
      </c>
      <c r="H218" s="154">
        <v>234</v>
      </c>
      <c r="I218" s="154" t="s">
        <v>570</v>
      </c>
      <c r="J218" s="239">
        <v>0</v>
      </c>
    </row>
    <row r="219" spans="2:10" x14ac:dyDescent="0.25">
      <c r="B219">
        <v>218</v>
      </c>
      <c r="C219" t="s">
        <v>513</v>
      </c>
      <c r="D219" s="154">
        <f>COUNTIF(Deelnemers!I$2:W$125,stats!B219)</f>
        <v>0</v>
      </c>
      <c r="H219" s="154">
        <v>118</v>
      </c>
      <c r="I219" s="154" t="s">
        <v>419</v>
      </c>
      <c r="J219" s="239">
        <v>0</v>
      </c>
    </row>
    <row r="220" spans="2:10" x14ac:dyDescent="0.25">
      <c r="B220">
        <v>219</v>
      </c>
      <c r="C220" t="s">
        <v>514</v>
      </c>
      <c r="D220" s="154">
        <f>COUNTIF(Deelnemers!I$2:W$125,stats!B220)</f>
        <v>0</v>
      </c>
      <c r="H220" s="154">
        <v>119</v>
      </c>
      <c r="I220" s="154" t="s">
        <v>420</v>
      </c>
      <c r="J220" s="239">
        <v>0</v>
      </c>
    </row>
    <row r="221" spans="2:10" x14ac:dyDescent="0.25">
      <c r="B221">
        <v>220</v>
      </c>
      <c r="C221" t="s">
        <v>515</v>
      </c>
      <c r="D221" s="154">
        <f>COUNTIF(Deelnemers!I$2:W$125,stats!B221)</f>
        <v>0</v>
      </c>
      <c r="H221" s="154" t="s">
        <v>759</v>
      </c>
      <c r="J221" s="239">
        <v>1860</v>
      </c>
    </row>
    <row r="222" spans="2:10" x14ac:dyDescent="0.25">
      <c r="B222">
        <v>221</v>
      </c>
      <c r="C222" t="s">
        <v>525</v>
      </c>
      <c r="D222" s="154">
        <f>COUNTIF(Deelnemers!I$2:W$125,stats!B222)</f>
        <v>0</v>
      </c>
    </row>
    <row r="223" spans="2:10" x14ac:dyDescent="0.25">
      <c r="B223">
        <v>222</v>
      </c>
      <c r="C223" t="s">
        <v>526</v>
      </c>
      <c r="D223" s="154">
        <f>COUNTIF(Deelnemers!I$2:W$125,stats!B223)</f>
        <v>0</v>
      </c>
    </row>
    <row r="224" spans="2:10" x14ac:dyDescent="0.25">
      <c r="B224">
        <v>223</v>
      </c>
      <c r="C224" t="s">
        <v>527</v>
      </c>
      <c r="D224" s="154">
        <f>COUNTIF(Deelnemers!I$2:W$125,stats!B224)</f>
        <v>1</v>
      </c>
    </row>
    <row r="225" spans="2:4" x14ac:dyDescent="0.25">
      <c r="B225">
        <v>224</v>
      </c>
      <c r="C225" t="s">
        <v>528</v>
      </c>
      <c r="D225" s="154">
        <f>COUNTIF(Deelnemers!I$2:W$125,stats!B225)</f>
        <v>2</v>
      </c>
    </row>
    <row r="226" spans="2:4" x14ac:dyDescent="0.25">
      <c r="B226">
        <v>225</v>
      </c>
      <c r="C226" t="s">
        <v>529</v>
      </c>
      <c r="D226" s="154">
        <f>COUNTIF(Deelnemers!I$2:W$125,stats!B226)</f>
        <v>0</v>
      </c>
    </row>
    <row r="227" spans="2:4" x14ac:dyDescent="0.25">
      <c r="B227">
        <v>226</v>
      </c>
      <c r="C227" t="s">
        <v>530</v>
      </c>
      <c r="D227" s="154">
        <f>COUNTIF(Deelnemers!I$2:W$125,stats!B227)</f>
        <v>0</v>
      </c>
    </row>
    <row r="228" spans="2:4" x14ac:dyDescent="0.25">
      <c r="B228">
        <v>227</v>
      </c>
      <c r="C228" t="s">
        <v>531</v>
      </c>
      <c r="D228" s="154">
        <f>COUNTIF(Deelnemers!I$2:W$125,stats!B228)</f>
        <v>1</v>
      </c>
    </row>
    <row r="229" spans="2:4" x14ac:dyDescent="0.25">
      <c r="B229">
        <v>228</v>
      </c>
      <c r="C229" t="s">
        <v>532</v>
      </c>
      <c r="D229" s="154">
        <f>COUNTIF(Deelnemers!I$2:W$125,stats!B229)</f>
        <v>0</v>
      </c>
    </row>
    <row r="230" spans="2:4" x14ac:dyDescent="0.25">
      <c r="B230">
        <v>229</v>
      </c>
      <c r="C230" t="s">
        <v>533</v>
      </c>
      <c r="D230" s="154">
        <f>COUNTIF(Deelnemers!I$2:W$125,stats!B230)</f>
        <v>0</v>
      </c>
    </row>
    <row r="231" spans="2:4" x14ac:dyDescent="0.25">
      <c r="B231">
        <v>230</v>
      </c>
      <c r="C231" t="s">
        <v>534</v>
      </c>
      <c r="D231" s="154">
        <f>COUNTIF(Deelnemers!I$2:W$125,stats!B231)</f>
        <v>0</v>
      </c>
    </row>
    <row r="232" spans="2:4" x14ac:dyDescent="0.25">
      <c r="B232">
        <v>231</v>
      </c>
      <c r="C232" t="s">
        <v>535</v>
      </c>
      <c r="D232" s="154">
        <f>COUNTIF(Deelnemers!I$2:W$125,stats!B232)</f>
        <v>0</v>
      </c>
    </row>
    <row r="233" spans="2:4" x14ac:dyDescent="0.25">
      <c r="B233">
        <v>232</v>
      </c>
      <c r="C233" t="s">
        <v>536</v>
      </c>
      <c r="D233" s="154">
        <f>COUNTIF(Deelnemers!I$2:W$125,stats!B233)</f>
        <v>0</v>
      </c>
    </row>
    <row r="234" spans="2:4" x14ac:dyDescent="0.25">
      <c r="B234">
        <v>233</v>
      </c>
      <c r="C234" t="s">
        <v>537</v>
      </c>
      <c r="D234" s="154">
        <f>COUNTIF(Deelnemers!I$2:W$125,stats!B234)</f>
        <v>1</v>
      </c>
    </row>
    <row r="235" spans="2:4" x14ac:dyDescent="0.25">
      <c r="B235">
        <v>234</v>
      </c>
      <c r="C235" t="s">
        <v>570</v>
      </c>
      <c r="D235" s="154">
        <f>COUNTIF(Deelnemers!I$2:W$125,stats!B235)</f>
        <v>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09"/>
  <sheetViews>
    <sheetView topLeftCell="A28" workbookViewId="0">
      <selection activeCell="F17" sqref="F17:H17"/>
    </sheetView>
  </sheetViews>
  <sheetFormatPr defaultColWidth="8.85546875" defaultRowHeight="15" x14ac:dyDescent="0.25"/>
  <cols>
    <col min="1" max="1" width="15.85546875" bestFit="1" customWidth="1"/>
    <col min="2" max="2" width="21.42578125" style="155" customWidth="1"/>
    <col min="3" max="3" width="30.42578125" style="155" customWidth="1"/>
    <col min="4" max="4" width="20.42578125" style="155" customWidth="1"/>
    <col min="5" max="5" width="22" style="155" bestFit="1" customWidth="1"/>
    <col min="6" max="6" width="13.7109375" customWidth="1"/>
    <col min="9" max="9" width="19.140625" bestFit="1" customWidth="1"/>
    <col min="10" max="10" width="19.5703125" customWidth="1"/>
    <col min="11" max="11" width="18.140625" customWidth="1"/>
  </cols>
  <sheetData>
    <row r="1" spans="1:11" ht="16.5" thickBot="1" x14ac:dyDescent="0.3">
      <c r="A1" s="1" t="s">
        <v>0</v>
      </c>
    </row>
    <row r="2" spans="1:11" ht="15.75" x14ac:dyDescent="0.25">
      <c r="A2" s="2" t="s">
        <v>1</v>
      </c>
    </row>
    <row r="3" spans="1:11" ht="15.75" x14ac:dyDescent="0.25">
      <c r="A3" s="6" t="s">
        <v>11</v>
      </c>
    </row>
    <row r="4" spans="1:11" ht="15.75" x14ac:dyDescent="0.25">
      <c r="A4" s="6" t="s">
        <v>2</v>
      </c>
    </row>
    <row r="5" spans="1:11" ht="15.75" x14ac:dyDescent="0.25">
      <c r="A5" s="6" t="s">
        <v>3</v>
      </c>
    </row>
    <row r="6" spans="1:11" ht="16.5" thickBot="1" x14ac:dyDescent="0.3">
      <c r="A6" s="6" t="s">
        <v>4</v>
      </c>
    </row>
    <row r="7" spans="1:11" ht="15.75" x14ac:dyDescent="0.25">
      <c r="A7" s="3" t="s">
        <v>5</v>
      </c>
    </row>
    <row r="8" spans="1:11" ht="15.75" x14ac:dyDescent="0.25">
      <c r="A8" s="5" t="s">
        <v>6</v>
      </c>
    </row>
    <row r="9" spans="1:11" ht="15.75" x14ac:dyDescent="0.25">
      <c r="A9" s="5" t="s">
        <v>7</v>
      </c>
    </row>
    <row r="10" spans="1:11" ht="15.75" x14ac:dyDescent="0.25">
      <c r="A10" s="5" t="s">
        <v>9</v>
      </c>
    </row>
    <row r="11" spans="1:11" ht="15.75" x14ac:dyDescent="0.25">
      <c r="A11" s="5" t="s">
        <v>10</v>
      </c>
    </row>
    <row r="12" spans="1:11" ht="16.5" thickBot="1" x14ac:dyDescent="0.3">
      <c r="A12" s="4" t="s">
        <v>8</v>
      </c>
    </row>
    <row r="13" spans="1:11" x14ac:dyDescent="0.25">
      <c r="A13" s="154"/>
    </row>
    <row r="14" spans="1:11" s="154" customFormat="1" x14ac:dyDescent="0.25">
      <c r="B14" s="154" t="s">
        <v>289</v>
      </c>
      <c r="H14" s="154">
        <v>2019</v>
      </c>
    </row>
    <row r="15" spans="1:11" s="154" customFormat="1" x14ac:dyDescent="0.25">
      <c r="B15" s="154" t="s">
        <v>290</v>
      </c>
      <c r="C15" s="22" t="s">
        <v>291</v>
      </c>
      <c r="D15" s="32" t="s">
        <v>249</v>
      </c>
      <c r="E15" s="22" t="s">
        <v>292</v>
      </c>
      <c r="H15" s="154" t="s">
        <v>290</v>
      </c>
      <c r="I15" s="154" t="s">
        <v>291</v>
      </c>
      <c r="J15" s="154" t="s">
        <v>249</v>
      </c>
      <c r="K15" s="154" t="s">
        <v>292</v>
      </c>
    </row>
    <row r="16" spans="1:11" s="154" customFormat="1" x14ac:dyDescent="0.25">
      <c r="B16" s="154">
        <v>1</v>
      </c>
      <c r="C16" s="22">
        <v>12</v>
      </c>
      <c r="D16" s="32" t="s">
        <v>322</v>
      </c>
      <c r="E16" s="22">
        <v>115</v>
      </c>
      <c r="H16" s="154">
        <v>1</v>
      </c>
      <c r="I16" s="154">
        <v>2</v>
      </c>
      <c r="J16" s="154" t="s">
        <v>182</v>
      </c>
      <c r="K16" s="154">
        <v>140</v>
      </c>
    </row>
    <row r="17" spans="2:11" s="154" customFormat="1" x14ac:dyDescent="0.25">
      <c r="B17" s="154">
        <v>2</v>
      </c>
      <c r="C17" s="22">
        <v>1</v>
      </c>
      <c r="D17" s="32" t="s">
        <v>182</v>
      </c>
      <c r="E17" s="22">
        <v>109</v>
      </c>
      <c r="H17" s="154">
        <v>2</v>
      </c>
      <c r="I17" s="154">
        <v>85</v>
      </c>
      <c r="J17" s="154" t="s">
        <v>194</v>
      </c>
      <c r="K17" s="154">
        <v>130</v>
      </c>
    </row>
    <row r="18" spans="2:11" s="154" customFormat="1" x14ac:dyDescent="0.25">
      <c r="B18" s="154">
        <v>3</v>
      </c>
      <c r="C18" s="22">
        <v>11</v>
      </c>
      <c r="D18" s="32" t="s">
        <v>320</v>
      </c>
      <c r="E18" s="22">
        <v>104</v>
      </c>
      <c r="H18" s="154">
        <v>3</v>
      </c>
      <c r="I18" s="154">
        <v>217</v>
      </c>
      <c r="J18" s="154" t="s">
        <v>206</v>
      </c>
      <c r="K18" s="154">
        <v>129</v>
      </c>
    </row>
    <row r="19" spans="2:11" s="154" customFormat="1" x14ac:dyDescent="0.25">
      <c r="B19" s="154">
        <v>4</v>
      </c>
      <c r="C19" s="22">
        <v>21</v>
      </c>
      <c r="D19" s="32" t="s">
        <v>196</v>
      </c>
      <c r="E19" s="22">
        <v>104</v>
      </c>
      <c r="H19" s="154">
        <v>4</v>
      </c>
      <c r="I19" s="154">
        <v>216</v>
      </c>
      <c r="J19" s="154" t="s">
        <v>205</v>
      </c>
      <c r="K19" s="154">
        <v>127</v>
      </c>
    </row>
    <row r="20" spans="2:11" s="154" customFormat="1" x14ac:dyDescent="0.25">
      <c r="B20" s="154">
        <v>5</v>
      </c>
      <c r="C20" s="22">
        <v>73</v>
      </c>
      <c r="D20" s="32" t="s">
        <v>194</v>
      </c>
      <c r="E20" s="22">
        <v>98</v>
      </c>
      <c r="H20" s="154">
        <v>5</v>
      </c>
      <c r="I20" s="154">
        <v>1</v>
      </c>
      <c r="J20" s="154" t="s">
        <v>181</v>
      </c>
      <c r="K20" s="154">
        <v>122</v>
      </c>
    </row>
    <row r="21" spans="2:11" s="154" customFormat="1" x14ac:dyDescent="0.25">
      <c r="B21" s="154">
        <v>6</v>
      </c>
      <c r="C21" s="22">
        <v>111</v>
      </c>
      <c r="D21" s="32" t="s">
        <v>199</v>
      </c>
      <c r="E21" s="22">
        <v>84</v>
      </c>
      <c r="H21" s="154">
        <v>6</v>
      </c>
      <c r="I21" s="154">
        <v>49</v>
      </c>
      <c r="J21" s="154" t="s">
        <v>191</v>
      </c>
      <c r="K21" s="154">
        <v>111</v>
      </c>
    </row>
    <row r="22" spans="2:11" s="154" customFormat="1" x14ac:dyDescent="0.25">
      <c r="B22" s="154">
        <v>7</v>
      </c>
      <c r="C22" s="22">
        <v>33</v>
      </c>
      <c r="D22" s="32" t="s">
        <v>203</v>
      </c>
      <c r="E22" s="22">
        <v>78</v>
      </c>
      <c r="H22" s="154">
        <v>7</v>
      </c>
      <c r="I22" s="154">
        <v>144</v>
      </c>
      <c r="J22" s="154" t="s">
        <v>196</v>
      </c>
      <c r="K22" s="154">
        <v>106</v>
      </c>
    </row>
    <row r="23" spans="2:11" s="154" customFormat="1" x14ac:dyDescent="0.25">
      <c r="B23" s="154">
        <v>8</v>
      </c>
      <c r="C23" s="22">
        <v>22</v>
      </c>
      <c r="D23" s="32" t="s">
        <v>330</v>
      </c>
      <c r="E23" s="22">
        <v>72</v>
      </c>
      <c r="H23" s="154">
        <v>8</v>
      </c>
      <c r="I23" s="154">
        <v>204</v>
      </c>
      <c r="J23" s="154" t="s">
        <v>204</v>
      </c>
      <c r="K23" s="154">
        <v>101</v>
      </c>
    </row>
    <row r="24" spans="2:11" s="154" customFormat="1" x14ac:dyDescent="0.25">
      <c r="B24" s="154">
        <v>9</v>
      </c>
      <c r="C24" s="22">
        <v>184</v>
      </c>
      <c r="D24" s="32" t="s">
        <v>480</v>
      </c>
      <c r="E24" s="22">
        <v>67</v>
      </c>
      <c r="H24" s="154">
        <v>9</v>
      </c>
      <c r="I24" s="154">
        <v>37</v>
      </c>
      <c r="J24" s="154" t="s">
        <v>189</v>
      </c>
      <c r="K24" s="154">
        <v>98</v>
      </c>
    </row>
    <row r="25" spans="2:11" s="154" customFormat="1" x14ac:dyDescent="0.25">
      <c r="B25" s="154">
        <v>10</v>
      </c>
      <c r="C25" s="22">
        <v>14</v>
      </c>
      <c r="D25" s="32" t="s">
        <v>324</v>
      </c>
      <c r="E25" s="22">
        <v>54</v>
      </c>
      <c r="H25" s="154">
        <v>10</v>
      </c>
      <c r="I25" s="154">
        <v>156</v>
      </c>
      <c r="J25" s="154" t="s">
        <v>199</v>
      </c>
      <c r="K25" s="154">
        <v>96</v>
      </c>
    </row>
    <row r="26" spans="2:11" s="154" customFormat="1" x14ac:dyDescent="0.25">
      <c r="B26" s="154">
        <v>11</v>
      </c>
      <c r="C26" s="22">
        <v>191</v>
      </c>
      <c r="D26" s="32" t="s">
        <v>198</v>
      </c>
      <c r="E26" s="22">
        <v>53</v>
      </c>
      <c r="H26" s="154">
        <v>11</v>
      </c>
      <c r="I26" s="154">
        <v>146</v>
      </c>
      <c r="J26" s="154" t="s">
        <v>198</v>
      </c>
      <c r="K26" s="154">
        <v>81</v>
      </c>
    </row>
    <row r="27" spans="2:11" s="154" customFormat="1" x14ac:dyDescent="0.25">
      <c r="B27" s="154">
        <v>12</v>
      </c>
      <c r="C27" s="22">
        <v>81</v>
      </c>
      <c r="D27" s="32" t="s">
        <v>187</v>
      </c>
      <c r="E27" s="22">
        <v>53</v>
      </c>
      <c r="H27" s="154">
        <v>12</v>
      </c>
      <c r="I27" s="154">
        <v>228</v>
      </c>
      <c r="J27" s="154" t="s">
        <v>207</v>
      </c>
      <c r="K27" s="154">
        <v>77</v>
      </c>
    </row>
    <row r="28" spans="2:11" s="154" customFormat="1" x14ac:dyDescent="0.25">
      <c r="B28" s="154">
        <v>13</v>
      </c>
      <c r="C28" s="22">
        <v>61</v>
      </c>
      <c r="D28" s="32" t="s">
        <v>188</v>
      </c>
      <c r="E28" s="22">
        <v>52</v>
      </c>
      <c r="H28" s="154">
        <v>13</v>
      </c>
      <c r="I28" s="154">
        <v>25</v>
      </c>
      <c r="J28" s="154" t="s">
        <v>187</v>
      </c>
      <c r="K28" s="154">
        <v>74</v>
      </c>
    </row>
    <row r="29" spans="2:11" s="154" customFormat="1" x14ac:dyDescent="0.25">
      <c r="B29" s="154">
        <v>14</v>
      </c>
      <c r="C29" s="22">
        <v>2</v>
      </c>
      <c r="D29" s="32" t="s">
        <v>314</v>
      </c>
      <c r="E29" s="22">
        <v>47</v>
      </c>
      <c r="H29" s="154">
        <v>14</v>
      </c>
      <c r="I29" s="154">
        <v>27</v>
      </c>
      <c r="J29" s="154" t="s">
        <v>188</v>
      </c>
      <c r="K29" s="154">
        <v>74</v>
      </c>
    </row>
    <row r="30" spans="2:11" s="154" customFormat="1" x14ac:dyDescent="0.25">
      <c r="B30" s="154">
        <v>15</v>
      </c>
      <c r="C30" s="22">
        <v>41</v>
      </c>
      <c r="D30" s="32" t="s">
        <v>189</v>
      </c>
      <c r="E30" s="22">
        <v>46</v>
      </c>
      <c r="H30" s="154">
        <v>15</v>
      </c>
      <c r="I30" s="154">
        <v>61</v>
      </c>
      <c r="J30" s="154" t="s">
        <v>192</v>
      </c>
      <c r="K30" s="154">
        <v>73</v>
      </c>
    </row>
    <row r="31" spans="2:11" s="154" customFormat="1" x14ac:dyDescent="0.25">
      <c r="B31" s="154">
        <v>16</v>
      </c>
      <c r="C31" s="22">
        <v>51</v>
      </c>
      <c r="D31" s="32" t="s">
        <v>355</v>
      </c>
      <c r="E31" s="22">
        <v>43</v>
      </c>
      <c r="H31" s="154">
        <v>16</v>
      </c>
      <c r="I31" s="154">
        <v>145</v>
      </c>
      <c r="J31" s="154" t="s">
        <v>197</v>
      </c>
      <c r="K31" s="154">
        <v>59</v>
      </c>
    </row>
    <row r="32" spans="2:11" s="154" customFormat="1" x14ac:dyDescent="0.25">
      <c r="B32" s="154">
        <v>17</v>
      </c>
      <c r="C32" s="22">
        <v>71</v>
      </c>
      <c r="D32" s="32" t="s">
        <v>374</v>
      </c>
      <c r="E32" s="22">
        <v>42</v>
      </c>
      <c r="H32" s="154">
        <v>17</v>
      </c>
      <c r="I32" s="154">
        <v>194</v>
      </c>
      <c r="J32" s="154" t="s">
        <v>203</v>
      </c>
      <c r="K32" s="154">
        <v>57</v>
      </c>
    </row>
    <row r="33" spans="2:12" s="154" customFormat="1" x14ac:dyDescent="0.25">
      <c r="B33" s="154">
        <v>18</v>
      </c>
      <c r="C33" s="22">
        <v>103</v>
      </c>
      <c r="D33" s="32" t="s">
        <v>404</v>
      </c>
      <c r="E33" s="22">
        <v>40</v>
      </c>
      <c r="H33" s="154">
        <v>18</v>
      </c>
      <c r="I33" s="154">
        <v>14</v>
      </c>
      <c r="J33" s="154" t="s">
        <v>186</v>
      </c>
      <c r="K33" s="154">
        <v>54</v>
      </c>
    </row>
    <row r="34" spans="2:12" s="154" customFormat="1" x14ac:dyDescent="0.25">
      <c r="B34" s="154">
        <v>19</v>
      </c>
      <c r="C34" s="22">
        <v>171</v>
      </c>
      <c r="D34" s="32" t="s">
        <v>186</v>
      </c>
      <c r="E34" s="22">
        <v>38</v>
      </c>
      <c r="H34" s="154">
        <v>19</v>
      </c>
      <c r="I34" s="154">
        <v>13</v>
      </c>
      <c r="J34" s="154" t="s">
        <v>184</v>
      </c>
      <c r="K34" s="154">
        <v>48</v>
      </c>
    </row>
    <row r="35" spans="2:12" s="154" customFormat="1" x14ac:dyDescent="0.25">
      <c r="B35" s="154">
        <v>20</v>
      </c>
      <c r="C35" s="22">
        <v>101</v>
      </c>
      <c r="D35" s="32" t="s">
        <v>401</v>
      </c>
      <c r="E35" s="22">
        <v>33</v>
      </c>
      <c r="H35" s="154">
        <v>20</v>
      </c>
      <c r="I35" s="154">
        <v>241</v>
      </c>
      <c r="J35" s="154" t="s">
        <v>209</v>
      </c>
      <c r="K35" s="154">
        <v>46</v>
      </c>
    </row>
    <row r="36" spans="2:12" s="154" customFormat="1" x14ac:dyDescent="0.25">
      <c r="B36" s="155"/>
      <c r="C36" s="155"/>
      <c r="D36" s="155"/>
      <c r="E36" s="155"/>
    </row>
    <row r="37" spans="2:12" s="154" customFormat="1" x14ac:dyDescent="0.25">
      <c r="B37" s="202" t="s">
        <v>277</v>
      </c>
      <c r="C37" s="204" t="s">
        <v>294</v>
      </c>
      <c r="D37" s="204" t="s">
        <v>278</v>
      </c>
    </row>
    <row r="38" spans="2:12" s="154" customFormat="1" x14ac:dyDescent="0.25">
      <c r="B38" t="s">
        <v>320</v>
      </c>
      <c r="C38" s="22">
        <v>45</v>
      </c>
      <c r="D38" s="203">
        <v>0.36290322580645162</v>
      </c>
      <c r="J38" s="154" t="s">
        <v>182</v>
      </c>
      <c r="K38" s="154">
        <v>43</v>
      </c>
      <c r="L38" s="154">
        <v>0.25</v>
      </c>
    </row>
    <row r="39" spans="2:12" s="154" customFormat="1" x14ac:dyDescent="0.25">
      <c r="B39" t="s">
        <v>182</v>
      </c>
      <c r="C39" s="22">
        <v>34</v>
      </c>
      <c r="D39" s="203">
        <v>0.27419354838709675</v>
      </c>
      <c r="J39" s="154" t="s">
        <v>181</v>
      </c>
      <c r="K39" s="154">
        <v>41</v>
      </c>
      <c r="L39" s="154">
        <v>0.24</v>
      </c>
    </row>
    <row r="40" spans="2:12" s="154" customFormat="1" x14ac:dyDescent="0.25">
      <c r="B40" t="s">
        <v>322</v>
      </c>
      <c r="C40" s="22">
        <v>20</v>
      </c>
      <c r="D40" s="203">
        <v>0.16129032258064516</v>
      </c>
      <c r="J40" s="154" t="s">
        <v>206</v>
      </c>
      <c r="K40" s="154">
        <v>16</v>
      </c>
      <c r="L40" s="154">
        <v>0.09</v>
      </c>
    </row>
    <row r="41" spans="2:12" s="154" customFormat="1" x14ac:dyDescent="0.25">
      <c r="B41" t="s">
        <v>194</v>
      </c>
      <c r="C41" s="22">
        <v>4</v>
      </c>
      <c r="D41" s="203">
        <v>3.2258064516129031E-2</v>
      </c>
      <c r="J41" s="154" t="s">
        <v>194</v>
      </c>
      <c r="K41" s="154">
        <v>14</v>
      </c>
      <c r="L41" s="154">
        <v>0.08</v>
      </c>
    </row>
    <row r="42" spans="2:12" s="154" customFormat="1" x14ac:dyDescent="0.25">
      <c r="B42" t="s">
        <v>314</v>
      </c>
      <c r="C42" s="22">
        <v>3</v>
      </c>
      <c r="D42" s="203">
        <v>2.4193548387096774E-2</v>
      </c>
      <c r="J42" s="154" t="s">
        <v>205</v>
      </c>
      <c r="K42" s="154">
        <v>10</v>
      </c>
      <c r="L42" s="154">
        <v>0.06</v>
      </c>
    </row>
    <row r="43" spans="2:12" s="154" customFormat="1" x14ac:dyDescent="0.25">
      <c r="B43" t="s">
        <v>480</v>
      </c>
      <c r="C43" s="22">
        <v>3</v>
      </c>
      <c r="D43" s="203">
        <v>2.4193548387096774E-2</v>
      </c>
      <c r="J43" s="154" t="s">
        <v>191</v>
      </c>
      <c r="K43" s="154">
        <v>10</v>
      </c>
      <c r="L43" s="154">
        <v>0.06</v>
      </c>
    </row>
    <row r="44" spans="2:12" s="154" customFormat="1" x14ac:dyDescent="0.25">
      <c r="B44" t="s">
        <v>404</v>
      </c>
      <c r="C44" s="22">
        <v>2</v>
      </c>
      <c r="D44" s="203">
        <v>1.6129032258064516E-2</v>
      </c>
      <c r="J44" s="154" t="s">
        <v>192</v>
      </c>
      <c r="K44" s="154">
        <v>6</v>
      </c>
      <c r="L44" s="154">
        <v>0.04</v>
      </c>
    </row>
    <row r="45" spans="2:12" s="154" customFormat="1" x14ac:dyDescent="0.25">
      <c r="B45" t="s">
        <v>196</v>
      </c>
      <c r="C45" s="22">
        <v>2</v>
      </c>
      <c r="D45" s="203">
        <v>1.6129032258064516E-2</v>
      </c>
      <c r="J45" s="154" t="s">
        <v>204</v>
      </c>
      <c r="K45" s="154">
        <v>5</v>
      </c>
      <c r="L45" s="154">
        <v>0.03</v>
      </c>
    </row>
    <row r="46" spans="2:12" s="154" customFormat="1" x14ac:dyDescent="0.25">
      <c r="B46" t="s">
        <v>199</v>
      </c>
      <c r="C46" s="22">
        <v>1</v>
      </c>
      <c r="D46" s="203">
        <v>8.0645161290322578E-3</v>
      </c>
      <c r="J46" s="154" t="s">
        <v>196</v>
      </c>
      <c r="K46" s="154">
        <v>4</v>
      </c>
      <c r="L46" s="154">
        <v>0.02</v>
      </c>
    </row>
    <row r="47" spans="2:12" s="154" customFormat="1" x14ac:dyDescent="0.25">
      <c r="B47" t="s">
        <v>324</v>
      </c>
      <c r="C47" s="22">
        <v>1</v>
      </c>
      <c r="D47" s="203">
        <v>8.0645161290322578E-3</v>
      </c>
      <c r="J47" s="154" t="s">
        <v>199</v>
      </c>
      <c r="K47" s="154">
        <v>3</v>
      </c>
      <c r="L47" s="154">
        <v>0.02</v>
      </c>
    </row>
    <row r="48" spans="2:12" s="154" customFormat="1" x14ac:dyDescent="0.25">
      <c r="B48" t="s">
        <v>395</v>
      </c>
      <c r="C48" s="22">
        <v>1</v>
      </c>
      <c r="D48" s="203">
        <v>8.0645161290322578E-3</v>
      </c>
      <c r="J48" s="154" t="s">
        <v>183</v>
      </c>
      <c r="K48" s="154">
        <v>3</v>
      </c>
      <c r="L48" s="154">
        <v>0.02</v>
      </c>
    </row>
    <row r="49" spans="2:12" s="154" customFormat="1" x14ac:dyDescent="0.25">
      <c r="B49" t="s">
        <v>478</v>
      </c>
      <c r="C49" s="22">
        <v>1</v>
      </c>
      <c r="D49" s="203">
        <v>8.0645161290322578E-3</v>
      </c>
      <c r="J49" s="154" t="s">
        <v>187</v>
      </c>
      <c r="K49" s="154">
        <v>3</v>
      </c>
      <c r="L49" s="154">
        <v>0.02</v>
      </c>
    </row>
    <row r="50" spans="2:12" s="154" customFormat="1" x14ac:dyDescent="0.25">
      <c r="B50" t="s">
        <v>408</v>
      </c>
      <c r="C50" s="22">
        <v>1</v>
      </c>
      <c r="D50" s="203">
        <v>8.0645161290322578E-3</v>
      </c>
      <c r="J50" s="154" t="s">
        <v>184</v>
      </c>
      <c r="K50" s="154">
        <v>2</v>
      </c>
      <c r="L50" s="154">
        <v>0.01</v>
      </c>
    </row>
    <row r="51" spans="2:12" s="154" customFormat="1" x14ac:dyDescent="0.25">
      <c r="B51" t="s">
        <v>315</v>
      </c>
      <c r="C51" s="22">
        <v>1</v>
      </c>
      <c r="D51" s="203">
        <v>8.0645161290322578E-3</v>
      </c>
      <c r="E51" s="154">
        <v>19</v>
      </c>
      <c r="J51" s="154" t="s">
        <v>189</v>
      </c>
      <c r="K51" s="154">
        <v>2</v>
      </c>
      <c r="L51" s="154">
        <v>0.01</v>
      </c>
    </row>
    <row r="52" spans="2:12" s="154" customFormat="1" x14ac:dyDescent="0.25">
      <c r="B52" t="s">
        <v>204</v>
      </c>
      <c r="C52" s="22">
        <v>1</v>
      </c>
      <c r="D52" s="203">
        <v>8.0645161290322578E-3</v>
      </c>
      <c r="J52" s="154" t="s">
        <v>207</v>
      </c>
      <c r="K52" s="154">
        <v>2</v>
      </c>
      <c r="L52" s="154">
        <v>0.01</v>
      </c>
    </row>
    <row r="53" spans="2:12" s="154" customFormat="1" x14ac:dyDescent="0.25">
      <c r="B53" t="s">
        <v>316</v>
      </c>
      <c r="C53" s="22">
        <v>1</v>
      </c>
      <c r="D53" s="203">
        <v>8.0645161290322578E-3</v>
      </c>
      <c r="J53" s="154" t="s">
        <v>198</v>
      </c>
      <c r="K53" s="154">
        <v>1</v>
      </c>
      <c r="L53" s="154">
        <v>0.01</v>
      </c>
    </row>
    <row r="54" spans="2:12" s="154" customFormat="1" x14ac:dyDescent="0.25">
      <c r="B54" t="s">
        <v>198</v>
      </c>
      <c r="C54" s="22">
        <v>1</v>
      </c>
      <c r="D54" s="203">
        <v>8.0645161290322578E-3</v>
      </c>
      <c r="J54" s="154" t="s">
        <v>201</v>
      </c>
      <c r="K54" s="154">
        <v>1</v>
      </c>
      <c r="L54" s="154">
        <v>0.01</v>
      </c>
    </row>
    <row r="55" spans="2:12" s="154" customFormat="1" x14ac:dyDescent="0.25">
      <c r="B55" t="s">
        <v>203</v>
      </c>
      <c r="C55" s="22">
        <v>1</v>
      </c>
      <c r="D55" s="203">
        <v>8.0645161290322578E-3</v>
      </c>
      <c r="J55" s="154" t="s">
        <v>210</v>
      </c>
      <c r="K55" s="154">
        <v>1</v>
      </c>
      <c r="L55" s="154">
        <v>0.01</v>
      </c>
    </row>
    <row r="56" spans="2:12" s="154" customFormat="1" x14ac:dyDescent="0.25">
      <c r="B56" t="s">
        <v>189</v>
      </c>
      <c r="C56" s="22">
        <v>1</v>
      </c>
      <c r="D56" s="203">
        <v>8.0645161290322578E-3</v>
      </c>
      <c r="J56" s="154" t="s">
        <v>202</v>
      </c>
      <c r="K56" s="154">
        <v>1</v>
      </c>
      <c r="L56" s="154">
        <v>0.01</v>
      </c>
    </row>
    <row r="57" spans="2:12" s="154" customFormat="1" x14ac:dyDescent="0.25">
      <c r="B57"/>
      <c r="C57" s="22"/>
      <c r="D57" s="203"/>
      <c r="J57" s="154" t="s">
        <v>203</v>
      </c>
      <c r="K57" s="154">
        <v>1</v>
      </c>
      <c r="L57" s="154">
        <v>0.01</v>
      </c>
    </row>
    <row r="58" spans="2:12" s="154" customFormat="1" x14ac:dyDescent="0.25">
      <c r="B58" s="155"/>
      <c r="C58" s="155"/>
      <c r="D58" s="155"/>
      <c r="E58" s="155"/>
    </row>
    <row r="59" spans="2:12" s="154" customFormat="1" ht="15.75" thickBot="1" x14ac:dyDescent="0.3">
      <c r="B59" s="155"/>
      <c r="C59" s="155"/>
      <c r="D59" s="155"/>
      <c r="E59" s="155"/>
    </row>
    <row r="60" spans="2:12" s="154" customFormat="1" ht="21.75" thickBot="1" x14ac:dyDescent="0.4">
      <c r="B60" s="257" t="s">
        <v>279</v>
      </c>
      <c r="C60" s="258"/>
      <c r="D60" s="258"/>
      <c r="E60" s="258"/>
      <c r="F60" s="259"/>
    </row>
    <row r="61" spans="2:12" s="154" customFormat="1" x14ac:dyDescent="0.25">
      <c r="B61" s="154" t="s">
        <v>280</v>
      </c>
      <c r="C61" s="22" t="s">
        <v>755</v>
      </c>
      <c r="D61" s="22" t="s">
        <v>286</v>
      </c>
      <c r="E61" s="22" t="s">
        <v>287</v>
      </c>
      <c r="F61" s="22" t="s">
        <v>288</v>
      </c>
    </row>
    <row r="62" spans="2:12" s="154" customFormat="1" x14ac:dyDescent="0.25">
      <c r="C62" s="22"/>
      <c r="D62" s="22"/>
      <c r="E62" s="22"/>
      <c r="F62" s="22"/>
    </row>
    <row r="63" spans="2:12" s="154" customFormat="1" x14ac:dyDescent="0.25">
      <c r="B63" s="154" t="s">
        <v>281</v>
      </c>
      <c r="C63" s="22">
        <v>124</v>
      </c>
      <c r="D63" s="22">
        <v>169</v>
      </c>
      <c r="E63" s="22">
        <v>158</v>
      </c>
      <c r="F63" s="22">
        <v>104</v>
      </c>
    </row>
    <row r="64" spans="2:12" s="154" customFormat="1" x14ac:dyDescent="0.25">
      <c r="B64" s="154" t="s">
        <v>282</v>
      </c>
      <c r="C64" s="22">
        <v>98</v>
      </c>
      <c r="D64" s="22">
        <v>131</v>
      </c>
      <c r="E64" s="22">
        <v>113</v>
      </c>
      <c r="F64" s="22">
        <v>81</v>
      </c>
    </row>
    <row r="65" spans="2:6" s="154" customFormat="1" x14ac:dyDescent="0.25">
      <c r="B65" s="154" t="s">
        <v>756</v>
      </c>
      <c r="C65" s="22">
        <v>10</v>
      </c>
      <c r="D65" s="22"/>
      <c r="E65" s="22"/>
      <c r="F65" s="22"/>
    </row>
    <row r="66" spans="2:6" s="154" customFormat="1" x14ac:dyDescent="0.25">
      <c r="B66" s="154" t="s">
        <v>283</v>
      </c>
      <c r="C66" s="22">
        <v>16</v>
      </c>
      <c r="D66" s="22">
        <v>38</v>
      </c>
      <c r="E66" s="22">
        <v>45</v>
      </c>
      <c r="F66" s="22">
        <v>23</v>
      </c>
    </row>
    <row r="67" spans="2:6" s="154" customFormat="1" x14ac:dyDescent="0.25">
      <c r="C67" s="22"/>
      <c r="D67" s="22"/>
      <c r="E67" s="22"/>
      <c r="F67" s="22"/>
    </row>
    <row r="68" spans="2:6" s="154" customFormat="1" x14ac:dyDescent="0.25">
      <c r="B68" s="154" t="s">
        <v>284</v>
      </c>
      <c r="C68" s="203">
        <v>0.64</v>
      </c>
      <c r="D68" s="203">
        <v>0.7</v>
      </c>
      <c r="E68" s="203">
        <v>0.73</v>
      </c>
      <c r="F68" s="203">
        <v>0.74</v>
      </c>
    </row>
    <row r="69" spans="2:6" s="154" customFormat="1" x14ac:dyDescent="0.25">
      <c r="B69" s="154" t="s">
        <v>285</v>
      </c>
      <c r="C69" s="203">
        <v>0.35499999999999998</v>
      </c>
      <c r="D69" s="203">
        <v>0.3</v>
      </c>
      <c r="E69" s="203">
        <v>0.27</v>
      </c>
      <c r="F69" s="203">
        <v>0.26</v>
      </c>
    </row>
    <row r="70" spans="2:6" s="154" customFormat="1" x14ac:dyDescent="0.25">
      <c r="B70" s="155"/>
      <c r="C70" s="155"/>
      <c r="D70" s="155"/>
      <c r="E70" s="155"/>
    </row>
    <row r="71" spans="2:6" s="154" customFormat="1" ht="15.75" thickBot="1" x14ac:dyDescent="0.3">
      <c r="B71" s="155"/>
      <c r="C71" s="155"/>
      <c r="D71" s="155"/>
      <c r="E71" s="155"/>
    </row>
    <row r="72" spans="2:6" ht="21" x14ac:dyDescent="0.25">
      <c r="B72" s="254" t="s">
        <v>247</v>
      </c>
      <c r="C72" s="255"/>
      <c r="D72" s="255"/>
      <c r="E72" s="256"/>
    </row>
    <row r="73" spans="2:6" x14ac:dyDescent="0.25">
      <c r="B73" s="156" t="s">
        <v>211</v>
      </c>
      <c r="C73" s="157" t="s">
        <v>212</v>
      </c>
      <c r="D73" s="157" t="s">
        <v>213</v>
      </c>
      <c r="E73" s="158" t="s">
        <v>214</v>
      </c>
    </row>
    <row r="74" spans="2:6" s="154" customFormat="1" x14ac:dyDescent="0.25">
      <c r="B74" s="156">
        <v>2020</v>
      </c>
      <c r="C74" s="157" t="s">
        <v>246</v>
      </c>
      <c r="D74" s="157" t="s">
        <v>246</v>
      </c>
      <c r="E74" s="158" t="s">
        <v>246</v>
      </c>
    </row>
    <row r="75" spans="2:6" x14ac:dyDescent="0.25">
      <c r="B75" s="156">
        <v>2019</v>
      </c>
      <c r="C75" s="157" t="s">
        <v>584</v>
      </c>
      <c r="D75" s="157" t="s">
        <v>631</v>
      </c>
      <c r="E75" s="158" t="s">
        <v>235</v>
      </c>
    </row>
    <row r="76" spans="2:6" x14ac:dyDescent="0.25">
      <c r="B76" s="156">
        <v>2018</v>
      </c>
      <c r="C76" s="157" t="s">
        <v>244</v>
      </c>
      <c r="D76" s="157" t="s">
        <v>226</v>
      </c>
      <c r="E76" s="158" t="s">
        <v>245</v>
      </c>
    </row>
    <row r="77" spans="2:6" x14ac:dyDescent="0.25">
      <c r="B77" s="156">
        <v>2017</v>
      </c>
      <c r="C77" s="157" t="s">
        <v>241</v>
      </c>
      <c r="D77" s="157" t="s">
        <v>242</v>
      </c>
      <c r="E77" s="158" t="s">
        <v>243</v>
      </c>
    </row>
    <row r="78" spans="2:6" x14ac:dyDescent="0.25">
      <c r="B78" s="156">
        <v>2016</v>
      </c>
      <c r="C78" s="157" t="s">
        <v>238</v>
      </c>
      <c r="D78" s="157" t="s">
        <v>239</v>
      </c>
      <c r="E78" s="158" t="s">
        <v>240</v>
      </c>
    </row>
    <row r="79" spans="2:6" x14ac:dyDescent="0.25">
      <c r="B79" s="156">
        <v>2015</v>
      </c>
      <c r="C79" s="157" t="s">
        <v>235</v>
      </c>
      <c r="D79" s="157" t="s">
        <v>236</v>
      </c>
      <c r="E79" s="158" t="s">
        <v>237</v>
      </c>
    </row>
    <row r="80" spans="2:6" x14ac:dyDescent="0.25">
      <c r="B80" s="156">
        <v>2014</v>
      </c>
      <c r="C80" s="157" t="s">
        <v>232</v>
      </c>
      <c r="D80" s="157" t="s">
        <v>233</v>
      </c>
      <c r="E80" s="158" t="s">
        <v>234</v>
      </c>
    </row>
    <row r="81" spans="2:14" x14ac:dyDescent="0.25">
      <c r="B81" s="156">
        <v>2013</v>
      </c>
      <c r="C81" s="157" t="s">
        <v>230</v>
      </c>
      <c r="D81" s="157" t="s">
        <v>223</v>
      </c>
      <c r="E81" s="158" t="s">
        <v>231</v>
      </c>
    </row>
    <row r="82" spans="2:14" x14ac:dyDescent="0.25">
      <c r="B82" s="156">
        <v>2012</v>
      </c>
      <c r="C82" s="157" t="s">
        <v>227</v>
      </c>
      <c r="D82" s="157" t="s">
        <v>228</v>
      </c>
      <c r="E82" s="158" t="s">
        <v>229</v>
      </c>
      <c r="J82" s="154"/>
      <c r="K82" s="154"/>
      <c r="L82" s="154"/>
      <c r="M82" s="154"/>
      <c r="N82" s="154"/>
    </row>
    <row r="83" spans="2:14" x14ac:dyDescent="0.25">
      <c r="B83" s="156">
        <v>2011</v>
      </c>
      <c r="C83" s="157" t="s">
        <v>224</v>
      </c>
      <c r="D83" s="157" t="s">
        <v>225</v>
      </c>
      <c r="E83" s="158" t="s">
        <v>226</v>
      </c>
    </row>
    <row r="84" spans="2:14" x14ac:dyDescent="0.25">
      <c r="B84" s="156">
        <v>2010</v>
      </c>
      <c r="C84" s="157" t="s">
        <v>219</v>
      </c>
      <c r="D84" s="157" t="s">
        <v>222</v>
      </c>
      <c r="E84" s="158" t="s">
        <v>223</v>
      </c>
    </row>
    <row r="85" spans="2:14" x14ac:dyDescent="0.25">
      <c r="B85" s="156">
        <v>2009</v>
      </c>
      <c r="C85" s="157" t="s">
        <v>219</v>
      </c>
      <c r="D85" s="157" t="s">
        <v>220</v>
      </c>
      <c r="E85" s="158" t="s">
        <v>221</v>
      </c>
    </row>
    <row r="86" spans="2:14" x14ac:dyDescent="0.25">
      <c r="B86" s="156">
        <v>2008</v>
      </c>
      <c r="C86" s="157" t="s">
        <v>216</v>
      </c>
      <c r="D86" s="157" t="s">
        <v>218</v>
      </c>
      <c r="E86" s="158" t="s">
        <v>215</v>
      </c>
    </row>
    <row r="87" spans="2:14" ht="15.75" thickBot="1" x14ac:dyDescent="0.3">
      <c r="B87" s="159">
        <v>2007</v>
      </c>
      <c r="C87" s="160" t="s">
        <v>215</v>
      </c>
      <c r="D87" s="160" t="s">
        <v>216</v>
      </c>
      <c r="E87" s="161" t="s">
        <v>217</v>
      </c>
    </row>
    <row r="88" spans="2:14" s="154" customFormat="1" x14ac:dyDescent="0.25">
      <c r="B88" s="157"/>
      <c r="C88" s="157"/>
      <c r="D88" s="157"/>
      <c r="E88" s="157"/>
    </row>
    <row r="89" spans="2:14" ht="15.75" thickBot="1" x14ac:dyDescent="0.3"/>
    <row r="90" spans="2:14" s="154" customFormat="1" ht="21" x14ac:dyDescent="0.25">
      <c r="B90" s="254" t="s">
        <v>273</v>
      </c>
      <c r="C90" s="255"/>
      <c r="D90" s="255"/>
      <c r="E90" s="256"/>
    </row>
    <row r="91" spans="2:14" ht="15.75" thickBot="1" x14ac:dyDescent="0.3">
      <c r="B91" s="156"/>
      <c r="C91" s="157"/>
      <c r="D91" s="157"/>
      <c r="E91" s="158"/>
    </row>
    <row r="92" spans="2:14" ht="15.75" thickBot="1" x14ac:dyDescent="0.3">
      <c r="B92" s="163" t="s">
        <v>248</v>
      </c>
      <c r="C92" s="164" t="s">
        <v>249</v>
      </c>
      <c r="D92" s="164" t="s">
        <v>250</v>
      </c>
      <c r="E92" s="164" t="s">
        <v>251</v>
      </c>
    </row>
    <row r="93" spans="2:14" ht="15.75" thickBot="1" x14ac:dyDescent="0.3">
      <c r="B93" s="165">
        <v>3</v>
      </c>
      <c r="C93" s="166" t="s">
        <v>181</v>
      </c>
      <c r="D93" s="166" t="s">
        <v>252</v>
      </c>
      <c r="E93" s="166">
        <v>334</v>
      </c>
    </row>
    <row r="94" spans="2:14" ht="15.75" thickBot="1" x14ac:dyDescent="0.3">
      <c r="B94" s="167">
        <v>65</v>
      </c>
      <c r="C94" s="168" t="s">
        <v>253</v>
      </c>
      <c r="D94" s="168" t="s">
        <v>195</v>
      </c>
      <c r="E94" s="168">
        <v>329</v>
      </c>
    </row>
    <row r="95" spans="2:14" ht="15.75" thickBot="1" x14ac:dyDescent="0.3">
      <c r="B95" s="167">
        <v>173</v>
      </c>
      <c r="C95" s="168" t="s">
        <v>254</v>
      </c>
      <c r="D95" s="168" t="s">
        <v>255</v>
      </c>
      <c r="E95" s="168">
        <v>255</v>
      </c>
    </row>
    <row r="96" spans="2:14" ht="15.75" thickBot="1" x14ac:dyDescent="0.3">
      <c r="B96" s="167">
        <v>1</v>
      </c>
      <c r="C96" s="168" t="s">
        <v>256</v>
      </c>
      <c r="D96" s="168" t="s">
        <v>252</v>
      </c>
      <c r="E96" s="168">
        <v>229</v>
      </c>
    </row>
    <row r="97" spans="2:5" ht="15.75" thickBot="1" x14ac:dyDescent="0.3">
      <c r="B97" s="167">
        <v>113</v>
      </c>
      <c r="C97" s="168" t="s">
        <v>257</v>
      </c>
      <c r="D97" s="168" t="s">
        <v>258</v>
      </c>
      <c r="E97" s="168">
        <v>201</v>
      </c>
    </row>
    <row r="98" spans="2:5" ht="15.75" thickBot="1" x14ac:dyDescent="0.3">
      <c r="B98" s="167">
        <v>186</v>
      </c>
      <c r="C98" s="168" t="s">
        <v>259</v>
      </c>
      <c r="D98" s="168" t="s">
        <v>260</v>
      </c>
      <c r="E98" s="168">
        <v>187</v>
      </c>
    </row>
    <row r="99" spans="2:5" ht="15.75" thickBot="1" x14ac:dyDescent="0.3">
      <c r="B99" s="167">
        <v>165</v>
      </c>
      <c r="C99" s="168" t="s">
        <v>261</v>
      </c>
      <c r="D99" s="168" t="s">
        <v>262</v>
      </c>
      <c r="E99" s="168">
        <v>175</v>
      </c>
    </row>
    <row r="100" spans="2:5" ht="15.75" thickBot="1" x14ac:dyDescent="0.3">
      <c r="B100" s="167">
        <v>121</v>
      </c>
      <c r="C100" s="168" t="s">
        <v>263</v>
      </c>
      <c r="D100" s="168" t="s">
        <v>200</v>
      </c>
      <c r="E100" s="168">
        <v>160</v>
      </c>
    </row>
    <row r="101" spans="2:5" ht="15.75" thickBot="1" x14ac:dyDescent="0.3">
      <c r="B101" s="167">
        <v>185</v>
      </c>
      <c r="C101" s="168" t="s">
        <v>208</v>
      </c>
      <c r="D101" s="168" t="s">
        <v>260</v>
      </c>
      <c r="E101" s="168">
        <v>158</v>
      </c>
    </row>
    <row r="102" spans="2:5" ht="15.75" thickBot="1" x14ac:dyDescent="0.3">
      <c r="B102" s="167">
        <v>14</v>
      </c>
      <c r="C102" s="168" t="s">
        <v>264</v>
      </c>
      <c r="D102" s="168" t="s">
        <v>185</v>
      </c>
      <c r="E102" s="168">
        <v>152</v>
      </c>
    </row>
    <row r="103" spans="2:5" ht="15.75" thickBot="1" x14ac:dyDescent="0.3">
      <c r="B103" s="167">
        <v>33</v>
      </c>
      <c r="C103" s="168" t="s">
        <v>265</v>
      </c>
      <c r="D103" s="168" t="s">
        <v>190</v>
      </c>
      <c r="E103" s="168">
        <v>126</v>
      </c>
    </row>
    <row r="104" spans="2:5" ht="15.75" thickBot="1" x14ac:dyDescent="0.3">
      <c r="B104" s="167">
        <v>59</v>
      </c>
      <c r="C104" s="168" t="s">
        <v>266</v>
      </c>
      <c r="D104" s="168" t="s">
        <v>267</v>
      </c>
      <c r="E104" s="168">
        <v>109</v>
      </c>
    </row>
    <row r="105" spans="2:5" ht="15.75" thickBot="1" x14ac:dyDescent="0.3">
      <c r="B105" s="167">
        <v>27</v>
      </c>
      <c r="C105" s="168" t="s">
        <v>268</v>
      </c>
      <c r="D105" s="168" t="s">
        <v>269</v>
      </c>
      <c r="E105" s="168">
        <v>109</v>
      </c>
    </row>
    <row r="106" spans="2:5" ht="15.75" thickBot="1" x14ac:dyDescent="0.3">
      <c r="B106" s="167">
        <v>36</v>
      </c>
      <c r="C106" s="168" t="s">
        <v>270</v>
      </c>
      <c r="D106" s="168" t="s">
        <v>190</v>
      </c>
      <c r="E106" s="168">
        <v>104</v>
      </c>
    </row>
    <row r="107" spans="2:5" ht="15.75" thickBot="1" x14ac:dyDescent="0.3">
      <c r="B107" s="167">
        <v>167</v>
      </c>
      <c r="C107" s="168" t="s">
        <v>271</v>
      </c>
      <c r="D107" s="168" t="s">
        <v>262</v>
      </c>
      <c r="E107" s="168">
        <v>101</v>
      </c>
    </row>
    <row r="108" spans="2:5" ht="15.75" thickBot="1" x14ac:dyDescent="0.3">
      <c r="B108" s="167">
        <v>53</v>
      </c>
      <c r="C108" s="168" t="s">
        <v>272</v>
      </c>
      <c r="D108" s="168" t="s">
        <v>193</v>
      </c>
      <c r="E108" s="168">
        <v>98</v>
      </c>
    </row>
    <row r="109" spans="2:5" ht="22.5" x14ac:dyDescent="0.25">
      <c r="B109" s="162"/>
      <c r="C109"/>
      <c r="D109"/>
      <c r="E109"/>
    </row>
  </sheetData>
  <mergeCells count="3">
    <mergeCell ref="B72:E72"/>
    <mergeCell ref="B90:E90"/>
    <mergeCell ref="B60:F60"/>
  </mergeCells>
  <hyperlinks>
    <hyperlink ref="A11" r:id="rId1"/>
    <hyperlink ref="A12" r:id="rId2"/>
    <hyperlink ref="A3" location="individu!A1" display="individu"/>
    <hyperlink ref="A4" location="ploegen!A1" display="ploegen"/>
    <hyperlink ref="A5" location="week!A1" display="week"/>
    <hyperlink ref="A6" location="nieuwelingen!A1" display="nieuwelingen"/>
    <hyperlink ref="A8" location="'teams bekijken'!A1" display="teams bekijken"/>
    <hyperlink ref="A9" location="spelregels!A1" display="spelregels"/>
    <hyperlink ref="A10" location="statistieken!A1" display="statistieken"/>
    <hyperlink ref="A1" location="HOME!A1" display="HOME"/>
  </hyperlinks>
  <pageMargins left="0.7" right="0.7" top="0.75" bottom="0.75" header="0.3" footer="0.3"/>
  <pageSetup paperSize="9" orientation="portrait" r:id="rId3"/>
  <drawing r:id="rId4"/>
  <tableParts count="4">
    <tablePart r:id="rId5"/>
    <tablePart r:id="rId6"/>
    <tablePart r:id="rId7"/>
    <tablePart r:id="rId8"/>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CS34"/>
  <sheetViews>
    <sheetView zoomScale="137" zoomScaleNormal="137" zoomScalePageLayoutView="125" workbookViewId="0">
      <selection activeCell="F17" sqref="F17:H17"/>
    </sheetView>
  </sheetViews>
  <sheetFormatPr defaultColWidth="8.85546875" defaultRowHeight="15" x14ac:dyDescent="0.25"/>
  <cols>
    <col min="1" max="1" width="10" customWidth="1"/>
    <col min="2" max="2" width="22.140625" customWidth="1"/>
    <col min="3" max="3" width="8" customWidth="1"/>
    <col min="4" max="4" width="1.140625" customWidth="1"/>
    <col min="5" max="5" width="10.140625" customWidth="1"/>
    <col min="6" max="6" width="19.7109375" customWidth="1"/>
    <col min="7" max="7" width="7.7109375" customWidth="1"/>
    <col min="8" max="8" width="1.140625" customWidth="1"/>
    <col min="9" max="9" width="10.42578125" customWidth="1"/>
    <col min="10" max="10" width="18.7109375" bestFit="1" customWidth="1"/>
    <col min="11" max="11" width="9.140625" customWidth="1"/>
    <col min="12" max="12" width="1" customWidth="1"/>
    <col min="14" max="14" width="18.85546875" customWidth="1"/>
    <col min="15" max="15" width="7.42578125" customWidth="1"/>
    <col min="16" max="16" width="1" customWidth="1"/>
    <col min="18" max="18" width="20" customWidth="1"/>
    <col min="20" max="20" width="1.140625" customWidth="1"/>
    <col min="22" max="22" width="18.28515625" customWidth="1"/>
    <col min="24" max="24" width="0.85546875" customWidth="1"/>
    <col min="26" max="26" width="19.140625" customWidth="1"/>
    <col min="27" max="27" width="7.42578125" customWidth="1"/>
    <col min="28" max="28" width="0.7109375" customWidth="1"/>
    <col min="30" max="30" width="18.28515625" customWidth="1"/>
    <col min="31" max="31" width="8.85546875" customWidth="1"/>
    <col min="32" max="32" width="0.85546875" customWidth="1"/>
    <col min="34" max="34" width="18.85546875" customWidth="1"/>
    <col min="35" max="35" width="7" customWidth="1"/>
    <col min="36" max="36" width="0.85546875" customWidth="1"/>
    <col min="38" max="38" width="18.140625" customWidth="1"/>
    <col min="39" max="39" width="7" customWidth="1"/>
    <col min="40" max="40" width="1.140625" customWidth="1"/>
    <col min="42" max="42" width="18.42578125" customWidth="1"/>
    <col min="43" max="43" width="7" customWidth="1"/>
    <col min="44" max="44" width="0.85546875" customWidth="1"/>
    <col min="46" max="46" width="18.85546875" customWidth="1"/>
    <col min="47" max="47" width="7.28515625" customWidth="1"/>
    <col min="48" max="48" width="0.85546875" customWidth="1"/>
    <col min="50" max="50" width="20.7109375" customWidth="1"/>
    <col min="51" max="51" width="7" customWidth="1"/>
    <col min="52" max="52" width="0.85546875" customWidth="1"/>
    <col min="54" max="54" width="18.7109375" customWidth="1"/>
    <col min="55" max="55" width="7" customWidth="1"/>
    <col min="56" max="56" width="0.85546875" customWidth="1"/>
    <col min="58" max="58" width="19" customWidth="1"/>
    <col min="60" max="60" width="0.85546875" customWidth="1"/>
    <col min="62" max="62" width="19.42578125" customWidth="1"/>
    <col min="63" max="63" width="7" customWidth="1"/>
    <col min="64" max="64" width="0.85546875" customWidth="1"/>
    <col min="66" max="66" width="19.28515625" customWidth="1"/>
    <col min="67" max="67" width="7.140625" customWidth="1"/>
    <col min="68" max="68" width="0.85546875" customWidth="1"/>
    <col min="70" max="70" width="19" customWidth="1"/>
    <col min="71" max="71" width="7.28515625" customWidth="1"/>
    <col min="72" max="72" width="0.85546875" customWidth="1"/>
    <col min="74" max="74" width="19.85546875" customWidth="1"/>
    <col min="76" max="76" width="0.85546875" customWidth="1"/>
    <col min="78" max="78" width="18.140625" customWidth="1"/>
    <col min="80" max="80" width="0.85546875" customWidth="1"/>
    <col min="82" max="82" width="16.85546875" bestFit="1" customWidth="1"/>
    <col min="83" max="83" width="7.7109375" customWidth="1"/>
    <col min="84" max="84" width="2.140625" customWidth="1"/>
    <col min="85" max="85" width="2.7109375" customWidth="1"/>
    <col min="86" max="86" width="15" customWidth="1"/>
    <col min="87" max="87" width="19.28515625" customWidth="1"/>
    <col min="89" max="89" width="1.28515625" customWidth="1"/>
    <col min="90" max="90" width="11.42578125" customWidth="1"/>
    <col min="91" max="91" width="17.85546875" customWidth="1"/>
    <col min="93" max="93" width="1.7109375" customWidth="1"/>
    <col min="94" max="94" width="10.42578125" customWidth="1"/>
    <col min="95" max="95" width="19" customWidth="1"/>
    <col min="97" max="97" width="2" customWidth="1"/>
  </cols>
  <sheetData>
    <row r="1" spans="1:97" x14ac:dyDescent="0.25">
      <c r="A1" s="140" t="s">
        <v>298</v>
      </c>
      <c r="B1" s="140"/>
      <c r="C1" s="140"/>
      <c r="D1" s="140"/>
      <c r="E1" s="140"/>
      <c r="F1" s="140"/>
      <c r="G1" s="140"/>
      <c r="H1" s="140"/>
      <c r="I1" s="140"/>
      <c r="J1" s="140"/>
      <c r="K1" s="140"/>
      <c r="L1" s="140"/>
      <c r="M1" s="140"/>
      <c r="N1" s="140"/>
      <c r="O1" s="140"/>
      <c r="P1" s="140"/>
      <c r="Q1" s="140"/>
      <c r="R1" s="140"/>
      <c r="S1" s="140"/>
      <c r="T1" s="140"/>
      <c r="U1" s="140"/>
      <c r="V1" s="140"/>
      <c r="W1" s="140"/>
      <c r="X1" s="140"/>
      <c r="Y1" s="140"/>
      <c r="Z1" s="140"/>
      <c r="AA1" s="140"/>
      <c r="AB1" s="140"/>
      <c r="AC1" s="140"/>
      <c r="AD1" s="140"/>
      <c r="AE1" s="140"/>
      <c r="AF1" s="140"/>
      <c r="AG1" s="140"/>
      <c r="AH1" s="140"/>
      <c r="AI1" s="140"/>
      <c r="AJ1" s="140"/>
      <c r="AK1" s="140"/>
      <c r="AL1" s="140"/>
      <c r="AM1" s="140"/>
      <c r="AN1" s="140"/>
      <c r="AO1" s="140"/>
      <c r="AP1" s="140"/>
      <c r="AQ1" s="140"/>
      <c r="AR1" s="140"/>
      <c r="AS1" s="140"/>
      <c r="AT1" s="140"/>
      <c r="AU1" s="140"/>
      <c r="AV1" s="140"/>
      <c r="AW1" s="140"/>
      <c r="AX1" s="140"/>
      <c r="AY1" s="140"/>
      <c r="AZ1" s="140"/>
      <c r="BA1" s="140"/>
      <c r="BB1" s="140"/>
      <c r="BC1" s="140"/>
      <c r="BD1" s="140"/>
      <c r="BE1" s="140"/>
      <c r="BF1" s="140"/>
      <c r="BG1" s="140"/>
      <c r="BH1" s="140"/>
      <c r="BI1" s="138"/>
      <c r="BJ1" s="138"/>
      <c r="BK1" s="138"/>
      <c r="BL1" s="140"/>
      <c r="BM1" s="138"/>
      <c r="BN1" s="138"/>
      <c r="BO1" s="138"/>
      <c r="BP1" s="140"/>
      <c r="BQ1" s="138"/>
      <c r="BR1" s="138"/>
      <c r="BS1" s="138"/>
      <c r="BT1" s="140"/>
      <c r="BU1" s="138"/>
      <c r="BV1" s="138"/>
      <c r="BW1" s="138"/>
      <c r="BX1" s="140"/>
      <c r="BY1" s="138"/>
      <c r="BZ1" s="138"/>
      <c r="CA1" s="138"/>
      <c r="CB1" s="140"/>
      <c r="CC1" s="138"/>
      <c r="CD1" s="138"/>
      <c r="CE1" s="138"/>
      <c r="CF1" s="138"/>
      <c r="CG1" s="7"/>
      <c r="CH1" s="7"/>
      <c r="CI1" s="7"/>
      <c r="CJ1" s="7"/>
      <c r="CK1" s="7"/>
      <c r="CL1" s="7"/>
      <c r="CM1" s="7"/>
      <c r="CN1" s="7"/>
      <c r="CO1" s="7"/>
      <c r="CP1" s="7"/>
      <c r="CQ1" s="7"/>
      <c r="CR1" s="7"/>
      <c r="CS1" s="7"/>
    </row>
    <row r="2" spans="1:97" s="21" customFormat="1" x14ac:dyDescent="0.25">
      <c r="A2" s="8" t="s">
        <v>15</v>
      </c>
      <c r="B2" s="9" t="s">
        <v>16</v>
      </c>
      <c r="C2" s="8" t="s">
        <v>17</v>
      </c>
      <c r="D2" s="141"/>
      <c r="E2" s="8" t="s">
        <v>15</v>
      </c>
      <c r="F2" s="9" t="s">
        <v>18</v>
      </c>
      <c r="G2" s="8" t="s">
        <v>17</v>
      </c>
      <c r="H2" s="140"/>
      <c r="I2" s="8" t="s">
        <v>15</v>
      </c>
      <c r="J2" s="9" t="s">
        <v>19</v>
      </c>
      <c r="K2" s="8" t="s">
        <v>17</v>
      </c>
      <c r="L2" s="141"/>
      <c r="M2" s="10" t="s">
        <v>15</v>
      </c>
      <c r="N2" s="11" t="s">
        <v>20</v>
      </c>
      <c r="O2" s="12" t="s">
        <v>17</v>
      </c>
      <c r="P2" s="141"/>
      <c r="Q2" s="13" t="s">
        <v>15</v>
      </c>
      <c r="R2" s="14" t="s">
        <v>21</v>
      </c>
      <c r="S2" s="13" t="s">
        <v>17</v>
      </c>
      <c r="T2" s="141"/>
      <c r="U2" s="13" t="s">
        <v>15</v>
      </c>
      <c r="V2" s="14" t="s">
        <v>22</v>
      </c>
      <c r="W2" s="13" t="s">
        <v>17</v>
      </c>
      <c r="X2" s="141"/>
      <c r="Y2" s="13" t="s">
        <v>15</v>
      </c>
      <c r="Z2" s="14" t="s">
        <v>23</v>
      </c>
      <c r="AA2" s="13" t="s">
        <v>17</v>
      </c>
      <c r="AB2" s="141"/>
      <c r="AC2" s="13" t="s">
        <v>15</v>
      </c>
      <c r="AD2" s="14" t="s">
        <v>24</v>
      </c>
      <c r="AE2" s="13" t="s">
        <v>17</v>
      </c>
      <c r="AF2" s="141"/>
      <c r="AG2" s="13" t="s">
        <v>15</v>
      </c>
      <c r="AH2" s="14" t="s">
        <v>25</v>
      </c>
      <c r="AI2" s="13" t="s">
        <v>17</v>
      </c>
      <c r="AJ2" s="141"/>
      <c r="AK2" s="13" t="s">
        <v>15</v>
      </c>
      <c r="AL2" s="14" t="s">
        <v>26</v>
      </c>
      <c r="AM2" s="13" t="s">
        <v>17</v>
      </c>
      <c r="AN2" s="141"/>
      <c r="AO2" s="13" t="s">
        <v>15</v>
      </c>
      <c r="AP2" s="14" t="s">
        <v>27</v>
      </c>
      <c r="AQ2" s="13" t="s">
        <v>17</v>
      </c>
      <c r="AR2" s="141"/>
      <c r="AS2" s="13" t="s">
        <v>15</v>
      </c>
      <c r="AT2" s="14" t="s">
        <v>28</v>
      </c>
      <c r="AU2" s="13" t="s">
        <v>17</v>
      </c>
      <c r="AV2" s="141"/>
      <c r="AW2" s="13" t="s">
        <v>15</v>
      </c>
      <c r="AX2" s="14" t="s">
        <v>29</v>
      </c>
      <c r="AY2" s="13" t="s">
        <v>17</v>
      </c>
      <c r="AZ2" s="141"/>
      <c r="BA2" s="13" t="s">
        <v>15</v>
      </c>
      <c r="BB2" s="14" t="s">
        <v>30</v>
      </c>
      <c r="BC2" s="13" t="s">
        <v>17</v>
      </c>
      <c r="BD2" s="141"/>
      <c r="BE2" s="13" t="s">
        <v>15</v>
      </c>
      <c r="BF2" s="14" t="s">
        <v>31</v>
      </c>
      <c r="BG2" s="13" t="s">
        <v>17</v>
      </c>
      <c r="BH2" s="141"/>
      <c r="BI2" s="13" t="s">
        <v>15</v>
      </c>
      <c r="BJ2" s="14" t="s">
        <v>32</v>
      </c>
      <c r="BK2" s="13" t="s">
        <v>17</v>
      </c>
      <c r="BL2" s="141"/>
      <c r="BM2" s="13" t="s">
        <v>15</v>
      </c>
      <c r="BN2" s="14" t="s">
        <v>33</v>
      </c>
      <c r="BO2" s="13" t="s">
        <v>17</v>
      </c>
      <c r="BP2" s="141"/>
      <c r="BQ2" s="10" t="s">
        <v>15</v>
      </c>
      <c r="BR2" s="11" t="s">
        <v>34</v>
      </c>
      <c r="BS2" s="12" t="s">
        <v>17</v>
      </c>
      <c r="BT2" s="141"/>
      <c r="BU2" s="10" t="s">
        <v>15</v>
      </c>
      <c r="BV2" s="11" t="s">
        <v>35</v>
      </c>
      <c r="BW2" s="12" t="s">
        <v>17</v>
      </c>
      <c r="BX2" s="141"/>
      <c r="BY2" s="10" t="s">
        <v>15</v>
      </c>
      <c r="BZ2" s="11" t="s">
        <v>36</v>
      </c>
      <c r="CA2" s="12" t="s">
        <v>17</v>
      </c>
      <c r="CB2" s="141"/>
      <c r="CC2" s="10" t="s">
        <v>15</v>
      </c>
      <c r="CD2" s="11" t="s">
        <v>37</v>
      </c>
      <c r="CE2" s="12" t="s">
        <v>17</v>
      </c>
      <c r="CF2" s="141"/>
      <c r="CG2" s="15"/>
      <c r="CH2" s="16" t="s">
        <v>38</v>
      </c>
      <c r="CI2" s="17" t="s">
        <v>39</v>
      </c>
      <c r="CJ2" s="17" t="s">
        <v>17</v>
      </c>
      <c r="CK2" s="7"/>
      <c r="CL2" s="18" t="s">
        <v>40</v>
      </c>
      <c r="CM2" s="19" t="s">
        <v>39</v>
      </c>
      <c r="CN2" s="19" t="s">
        <v>17</v>
      </c>
      <c r="CO2" s="7"/>
      <c r="CP2" s="20" t="s">
        <v>41</v>
      </c>
      <c r="CQ2" s="19" t="s">
        <v>39</v>
      </c>
      <c r="CR2" s="19" t="s">
        <v>17</v>
      </c>
      <c r="CS2" s="7"/>
    </row>
    <row r="3" spans="1:97" x14ac:dyDescent="0.25">
      <c r="A3" s="22">
        <v>1</v>
      </c>
      <c r="B3" t="s">
        <v>209</v>
      </c>
      <c r="C3">
        <v>35</v>
      </c>
      <c r="D3" s="138"/>
      <c r="E3" s="22">
        <v>1</v>
      </c>
      <c r="G3">
        <v>35</v>
      </c>
      <c r="H3" s="140"/>
      <c r="I3" s="22">
        <v>1</v>
      </c>
      <c r="J3" s="154"/>
      <c r="K3">
        <v>35</v>
      </c>
      <c r="L3" s="138"/>
      <c r="M3" s="23">
        <v>1</v>
      </c>
      <c r="N3" s="154"/>
      <c r="O3" s="24">
        <v>35</v>
      </c>
      <c r="P3" s="138"/>
      <c r="Q3" s="23">
        <v>1</v>
      </c>
      <c r="R3" s="154"/>
      <c r="S3" s="24">
        <v>35</v>
      </c>
      <c r="T3" s="138"/>
      <c r="U3" s="23">
        <v>1</v>
      </c>
      <c r="V3" s="154"/>
      <c r="W3" s="24">
        <v>35</v>
      </c>
      <c r="X3" s="138"/>
      <c r="Y3" s="23">
        <v>1</v>
      </c>
      <c r="Z3" s="154"/>
      <c r="AA3" s="24">
        <v>35</v>
      </c>
      <c r="AB3" s="138"/>
      <c r="AC3" s="23">
        <v>1</v>
      </c>
      <c r="AD3" s="154"/>
      <c r="AE3" s="24">
        <v>35</v>
      </c>
      <c r="AF3" s="138"/>
      <c r="AG3" s="23">
        <v>1</v>
      </c>
      <c r="AH3" s="154"/>
      <c r="AI3" s="24">
        <v>35</v>
      </c>
      <c r="AJ3" s="138"/>
      <c r="AK3" s="23">
        <v>1</v>
      </c>
      <c r="AL3" s="154"/>
      <c r="AM3" s="24">
        <v>35</v>
      </c>
      <c r="AN3" s="138"/>
      <c r="AO3" s="23">
        <v>1</v>
      </c>
      <c r="AP3" s="154"/>
      <c r="AQ3" s="24">
        <v>35</v>
      </c>
      <c r="AR3" s="138"/>
      <c r="AS3" s="23">
        <v>1</v>
      </c>
      <c r="AT3" s="154"/>
      <c r="AU3" s="24">
        <v>35</v>
      </c>
      <c r="AV3" s="138"/>
      <c r="AW3" s="23">
        <v>1</v>
      </c>
      <c r="AY3" s="24">
        <v>70</v>
      </c>
      <c r="AZ3" s="138"/>
      <c r="BA3" s="23">
        <v>1</v>
      </c>
      <c r="BC3" s="24">
        <v>35</v>
      </c>
      <c r="BD3" s="138"/>
      <c r="BE3" s="23">
        <v>1</v>
      </c>
      <c r="BG3" s="24">
        <v>35</v>
      </c>
      <c r="BH3" s="138"/>
      <c r="BI3" s="23">
        <v>1</v>
      </c>
      <c r="BK3" s="24">
        <v>35</v>
      </c>
      <c r="BL3" s="138"/>
      <c r="BM3" s="23">
        <v>1</v>
      </c>
      <c r="BO3" s="24">
        <v>35</v>
      </c>
      <c r="BP3" s="138"/>
      <c r="BQ3" s="23">
        <v>1</v>
      </c>
      <c r="BS3" s="24">
        <v>35</v>
      </c>
      <c r="BT3" s="138"/>
      <c r="BU3" s="23">
        <v>1</v>
      </c>
      <c r="BW3" s="24">
        <v>35</v>
      </c>
      <c r="BX3" s="138"/>
      <c r="BY3" s="23">
        <v>1</v>
      </c>
      <c r="CA3" s="24">
        <v>70</v>
      </c>
      <c r="CB3" s="138"/>
      <c r="CC3" s="23">
        <v>1</v>
      </c>
      <c r="CE3" s="24">
        <v>35</v>
      </c>
      <c r="CF3" s="138"/>
      <c r="CG3" s="7"/>
      <c r="CH3" s="25">
        <v>1</v>
      </c>
      <c r="CJ3" s="26">
        <v>125</v>
      </c>
      <c r="CK3" s="7"/>
      <c r="CL3" s="27">
        <v>1</v>
      </c>
      <c r="CN3" s="28">
        <v>50</v>
      </c>
      <c r="CO3" s="7"/>
      <c r="CP3" s="27">
        <v>1</v>
      </c>
      <c r="CR3" s="28">
        <v>50</v>
      </c>
      <c r="CS3" s="7"/>
    </row>
    <row r="4" spans="1:97" x14ac:dyDescent="0.25">
      <c r="A4" s="22">
        <v>2</v>
      </c>
      <c r="B4" t="s">
        <v>470</v>
      </c>
      <c r="C4">
        <v>30</v>
      </c>
      <c r="D4" s="138"/>
      <c r="E4" s="22">
        <v>2</v>
      </c>
      <c r="G4">
        <v>30</v>
      </c>
      <c r="H4" s="140"/>
      <c r="I4" s="22">
        <v>2</v>
      </c>
      <c r="J4" s="154"/>
      <c r="K4">
        <v>30</v>
      </c>
      <c r="L4" s="138"/>
      <c r="M4" s="30">
        <v>2</v>
      </c>
      <c r="N4" s="154"/>
      <c r="O4" s="31">
        <v>30</v>
      </c>
      <c r="P4" s="138"/>
      <c r="Q4" s="30">
        <v>2</v>
      </c>
      <c r="R4" s="154"/>
      <c r="S4" s="31">
        <v>30</v>
      </c>
      <c r="T4" s="138"/>
      <c r="U4" s="30">
        <v>2</v>
      </c>
      <c r="V4" s="154"/>
      <c r="W4" s="31">
        <v>30</v>
      </c>
      <c r="X4" s="138"/>
      <c r="Y4" s="30">
        <v>2</v>
      </c>
      <c r="Z4" s="154"/>
      <c r="AA4" s="31">
        <v>30</v>
      </c>
      <c r="AB4" s="138"/>
      <c r="AC4" s="30">
        <v>2</v>
      </c>
      <c r="AD4" s="154"/>
      <c r="AE4" s="31">
        <v>30</v>
      </c>
      <c r="AF4" s="138"/>
      <c r="AG4" s="30">
        <v>2</v>
      </c>
      <c r="AH4" s="154"/>
      <c r="AI4" s="31">
        <v>30</v>
      </c>
      <c r="AJ4" s="138"/>
      <c r="AK4" s="30">
        <v>2</v>
      </c>
      <c r="AL4" s="154"/>
      <c r="AM4" s="31">
        <v>30</v>
      </c>
      <c r="AN4" s="138"/>
      <c r="AO4" s="30">
        <v>2</v>
      </c>
      <c r="AP4" s="154"/>
      <c r="AQ4" s="31">
        <v>30</v>
      </c>
      <c r="AR4" s="138"/>
      <c r="AS4" s="30">
        <v>2</v>
      </c>
      <c r="AT4" s="154"/>
      <c r="AU4" s="31">
        <v>30</v>
      </c>
      <c r="AV4" s="138"/>
      <c r="AW4" s="30">
        <v>2</v>
      </c>
      <c r="AY4" s="31">
        <v>60</v>
      </c>
      <c r="AZ4" s="138"/>
      <c r="BA4" s="30">
        <v>2</v>
      </c>
      <c r="BC4" s="31">
        <v>30</v>
      </c>
      <c r="BD4" s="138"/>
      <c r="BE4" s="30">
        <v>2</v>
      </c>
      <c r="BG4" s="31">
        <v>30</v>
      </c>
      <c r="BH4" s="138"/>
      <c r="BI4" s="30">
        <v>2</v>
      </c>
      <c r="BK4" s="31">
        <v>30</v>
      </c>
      <c r="BL4" s="138"/>
      <c r="BM4" s="30">
        <v>2</v>
      </c>
      <c r="BO4" s="31">
        <v>30</v>
      </c>
      <c r="BP4" s="138"/>
      <c r="BQ4" s="30">
        <v>2</v>
      </c>
      <c r="BS4" s="31">
        <v>30</v>
      </c>
      <c r="BT4" s="138"/>
      <c r="BU4" s="30">
        <v>2</v>
      </c>
      <c r="BW4" s="31">
        <v>30</v>
      </c>
      <c r="BX4" s="138"/>
      <c r="BY4" s="30">
        <v>2</v>
      </c>
      <c r="CA4" s="31">
        <v>60</v>
      </c>
      <c r="CB4" s="138"/>
      <c r="CC4" s="30">
        <v>2</v>
      </c>
      <c r="CE4" s="31">
        <v>30</v>
      </c>
      <c r="CF4" s="138"/>
      <c r="CG4" s="7"/>
      <c r="CH4" s="25">
        <v>2</v>
      </c>
      <c r="CJ4" s="26">
        <v>100</v>
      </c>
      <c r="CK4" s="7"/>
      <c r="CL4" s="25">
        <v>2</v>
      </c>
      <c r="CN4" s="26">
        <v>25</v>
      </c>
      <c r="CO4" s="7"/>
      <c r="CP4" s="25">
        <v>2</v>
      </c>
      <c r="CR4" s="26">
        <v>25</v>
      </c>
      <c r="CS4" s="7"/>
    </row>
    <row r="5" spans="1:97" x14ac:dyDescent="0.25">
      <c r="A5" s="22">
        <v>3</v>
      </c>
      <c r="B5" t="s">
        <v>463</v>
      </c>
      <c r="C5">
        <v>25</v>
      </c>
      <c r="D5" s="138"/>
      <c r="E5" s="22">
        <v>3</v>
      </c>
      <c r="G5">
        <v>25</v>
      </c>
      <c r="H5" s="140"/>
      <c r="I5" s="22">
        <v>3</v>
      </c>
      <c r="J5" s="154"/>
      <c r="K5">
        <v>25</v>
      </c>
      <c r="L5" s="138"/>
      <c r="M5" s="23">
        <v>3</v>
      </c>
      <c r="N5" s="154"/>
      <c r="O5" s="24">
        <v>25</v>
      </c>
      <c r="P5" s="138"/>
      <c r="Q5" s="23">
        <v>3</v>
      </c>
      <c r="R5" s="154"/>
      <c r="S5" s="24">
        <v>25</v>
      </c>
      <c r="T5" s="138"/>
      <c r="U5" s="23">
        <v>3</v>
      </c>
      <c r="V5" s="154"/>
      <c r="W5" s="24">
        <v>25</v>
      </c>
      <c r="X5" s="138"/>
      <c r="Y5" s="23">
        <v>3</v>
      </c>
      <c r="Z5" s="154"/>
      <c r="AA5" s="24">
        <v>25</v>
      </c>
      <c r="AB5" s="138"/>
      <c r="AC5" s="23">
        <v>3</v>
      </c>
      <c r="AD5" s="154"/>
      <c r="AE5" s="24">
        <v>25</v>
      </c>
      <c r="AF5" s="138"/>
      <c r="AG5" s="23">
        <v>3</v>
      </c>
      <c r="AH5" s="154"/>
      <c r="AI5" s="24">
        <v>25</v>
      </c>
      <c r="AJ5" s="138"/>
      <c r="AK5" s="23">
        <v>3</v>
      </c>
      <c r="AL5" s="154"/>
      <c r="AM5" s="24">
        <v>25</v>
      </c>
      <c r="AN5" s="138"/>
      <c r="AO5" s="23">
        <v>3</v>
      </c>
      <c r="AP5" s="154"/>
      <c r="AQ5" s="24">
        <v>25</v>
      </c>
      <c r="AR5" s="138"/>
      <c r="AS5" s="23">
        <v>3</v>
      </c>
      <c r="AT5" s="154"/>
      <c r="AU5" s="24">
        <v>25</v>
      </c>
      <c r="AV5" s="138"/>
      <c r="AW5" s="23">
        <v>3</v>
      </c>
      <c r="AY5" s="24">
        <v>50</v>
      </c>
      <c r="AZ5" s="138"/>
      <c r="BA5" s="23">
        <v>3</v>
      </c>
      <c r="BC5" s="24">
        <v>25</v>
      </c>
      <c r="BD5" s="138"/>
      <c r="BE5" s="23">
        <v>3</v>
      </c>
      <c r="BG5" s="24">
        <v>25</v>
      </c>
      <c r="BH5" s="138"/>
      <c r="BI5" s="23">
        <v>3</v>
      </c>
      <c r="BK5" s="24">
        <v>25</v>
      </c>
      <c r="BL5" s="138"/>
      <c r="BM5" s="23">
        <v>3</v>
      </c>
      <c r="BO5" s="24">
        <v>25</v>
      </c>
      <c r="BP5" s="138"/>
      <c r="BQ5" s="23">
        <v>3</v>
      </c>
      <c r="BS5" s="24">
        <v>25</v>
      </c>
      <c r="BT5" s="138"/>
      <c r="BU5" s="23">
        <v>3</v>
      </c>
      <c r="BW5" s="24">
        <v>25</v>
      </c>
      <c r="BX5" s="138"/>
      <c r="BY5" s="23">
        <v>3</v>
      </c>
      <c r="CA5" s="24">
        <v>50</v>
      </c>
      <c r="CB5" s="138"/>
      <c r="CC5" s="23">
        <v>3</v>
      </c>
      <c r="CE5" s="24">
        <v>25</v>
      </c>
      <c r="CF5" s="138"/>
      <c r="CG5" s="7"/>
      <c r="CH5" s="25">
        <v>3</v>
      </c>
      <c r="CJ5" s="26">
        <v>90</v>
      </c>
      <c r="CK5" s="7"/>
      <c r="CL5" s="27">
        <v>3</v>
      </c>
      <c r="CN5" s="28">
        <v>10</v>
      </c>
      <c r="CO5" s="7"/>
      <c r="CP5" s="27">
        <v>3</v>
      </c>
      <c r="CR5" s="28">
        <v>10</v>
      </c>
      <c r="CS5" s="7"/>
    </row>
    <row r="6" spans="1:97" x14ac:dyDescent="0.25">
      <c r="A6" s="22">
        <v>4</v>
      </c>
      <c r="B6" t="s">
        <v>764</v>
      </c>
      <c r="C6">
        <v>20</v>
      </c>
      <c r="D6" s="138"/>
      <c r="E6" s="22">
        <v>4</v>
      </c>
      <c r="G6">
        <v>20</v>
      </c>
      <c r="H6" s="140"/>
      <c r="I6" s="22">
        <v>4</v>
      </c>
      <c r="J6" s="154"/>
      <c r="K6">
        <v>20</v>
      </c>
      <c r="L6" s="138"/>
      <c r="M6" s="30">
        <v>4</v>
      </c>
      <c r="N6" s="154"/>
      <c r="O6" s="31">
        <v>20</v>
      </c>
      <c r="P6" s="138"/>
      <c r="Q6" s="30">
        <v>4</v>
      </c>
      <c r="R6" s="154"/>
      <c r="S6" s="31">
        <v>20</v>
      </c>
      <c r="T6" s="138"/>
      <c r="U6" s="30">
        <v>4</v>
      </c>
      <c r="V6" s="154"/>
      <c r="W6" s="31">
        <v>20</v>
      </c>
      <c r="X6" s="138"/>
      <c r="Y6" s="30">
        <v>4</v>
      </c>
      <c r="Z6" s="154"/>
      <c r="AA6" s="31">
        <v>20</v>
      </c>
      <c r="AB6" s="138"/>
      <c r="AC6" s="30">
        <v>4</v>
      </c>
      <c r="AD6" s="154"/>
      <c r="AE6" s="31">
        <v>20</v>
      </c>
      <c r="AF6" s="138"/>
      <c r="AG6" s="30">
        <v>4</v>
      </c>
      <c r="AH6" s="154"/>
      <c r="AI6" s="31">
        <v>20</v>
      </c>
      <c r="AJ6" s="138"/>
      <c r="AK6" s="30">
        <v>4</v>
      </c>
      <c r="AL6" s="154"/>
      <c r="AM6" s="31">
        <v>20</v>
      </c>
      <c r="AN6" s="138"/>
      <c r="AO6" s="30">
        <v>4</v>
      </c>
      <c r="AP6" s="154"/>
      <c r="AQ6" s="31">
        <v>20</v>
      </c>
      <c r="AR6" s="138"/>
      <c r="AS6" s="30">
        <v>4</v>
      </c>
      <c r="AT6" s="154"/>
      <c r="AU6" s="31">
        <v>20</v>
      </c>
      <c r="AV6" s="138"/>
      <c r="AW6" s="30">
        <v>4</v>
      </c>
      <c r="AY6" s="31">
        <v>40</v>
      </c>
      <c r="AZ6" s="138"/>
      <c r="BA6" s="30">
        <v>4</v>
      </c>
      <c r="BC6" s="31">
        <v>20</v>
      </c>
      <c r="BD6" s="138"/>
      <c r="BE6" s="30">
        <v>4</v>
      </c>
      <c r="BG6" s="31">
        <v>20</v>
      </c>
      <c r="BH6" s="138"/>
      <c r="BI6" s="30">
        <v>4</v>
      </c>
      <c r="BK6" s="31">
        <v>20</v>
      </c>
      <c r="BL6" s="138"/>
      <c r="BM6" s="30">
        <v>4</v>
      </c>
      <c r="BO6" s="31">
        <v>20</v>
      </c>
      <c r="BP6" s="138"/>
      <c r="BQ6" s="30">
        <v>4</v>
      </c>
      <c r="BR6" s="32"/>
      <c r="BS6" s="31">
        <v>20</v>
      </c>
      <c r="BT6" s="138"/>
      <c r="BU6" s="30">
        <v>4</v>
      </c>
      <c r="BW6" s="31">
        <v>20</v>
      </c>
      <c r="BX6" s="138"/>
      <c r="BY6" s="30">
        <v>4</v>
      </c>
      <c r="CA6" s="31">
        <v>40</v>
      </c>
      <c r="CB6" s="138"/>
      <c r="CC6" s="30">
        <v>4</v>
      </c>
      <c r="CE6" s="31">
        <v>20</v>
      </c>
      <c r="CF6" s="138"/>
      <c r="CG6" s="7"/>
      <c r="CH6" s="25">
        <v>4</v>
      </c>
      <c r="CJ6" s="26">
        <v>75</v>
      </c>
      <c r="CK6" s="7"/>
      <c r="CL6" s="7"/>
      <c r="CM6" s="7"/>
      <c r="CN6" s="7"/>
      <c r="CO6" s="7"/>
      <c r="CP6" s="7"/>
      <c r="CQ6" s="7"/>
      <c r="CR6" s="7"/>
      <c r="CS6" s="7"/>
    </row>
    <row r="7" spans="1:97" x14ac:dyDescent="0.25">
      <c r="A7" s="22">
        <v>5</v>
      </c>
      <c r="B7" t="s">
        <v>194</v>
      </c>
      <c r="C7">
        <v>15</v>
      </c>
      <c r="D7" s="138"/>
      <c r="E7" s="22">
        <v>5</v>
      </c>
      <c r="G7">
        <v>15</v>
      </c>
      <c r="H7" s="140"/>
      <c r="I7" s="22">
        <v>5</v>
      </c>
      <c r="J7" s="154"/>
      <c r="K7">
        <v>15</v>
      </c>
      <c r="L7" s="138"/>
      <c r="M7" s="23">
        <v>5</v>
      </c>
      <c r="N7" s="154"/>
      <c r="O7" s="24">
        <v>15</v>
      </c>
      <c r="P7" s="138"/>
      <c r="Q7" s="23">
        <v>5</v>
      </c>
      <c r="R7" s="154"/>
      <c r="S7" s="24">
        <v>15</v>
      </c>
      <c r="T7" s="138"/>
      <c r="U7" s="23">
        <v>5</v>
      </c>
      <c r="V7" s="154"/>
      <c r="W7" s="24">
        <v>15</v>
      </c>
      <c r="X7" s="138"/>
      <c r="Y7" s="23">
        <v>5</v>
      </c>
      <c r="Z7" s="154"/>
      <c r="AA7" s="24">
        <v>15</v>
      </c>
      <c r="AB7" s="138"/>
      <c r="AC7" s="23">
        <v>5</v>
      </c>
      <c r="AD7" s="154"/>
      <c r="AE7" s="24">
        <v>15</v>
      </c>
      <c r="AF7" s="138"/>
      <c r="AG7" s="23">
        <v>5</v>
      </c>
      <c r="AH7" s="154"/>
      <c r="AI7" s="24">
        <v>15</v>
      </c>
      <c r="AJ7" s="138"/>
      <c r="AK7" s="23">
        <v>5</v>
      </c>
      <c r="AL7" s="154"/>
      <c r="AM7" s="24">
        <v>15</v>
      </c>
      <c r="AN7" s="138"/>
      <c r="AO7" s="23">
        <v>5</v>
      </c>
      <c r="AP7" s="154"/>
      <c r="AQ7" s="24">
        <v>15</v>
      </c>
      <c r="AR7" s="138"/>
      <c r="AS7" s="23">
        <v>5</v>
      </c>
      <c r="AT7" s="154"/>
      <c r="AU7" s="24">
        <v>15</v>
      </c>
      <c r="AV7" s="138"/>
      <c r="AW7" s="23">
        <v>5</v>
      </c>
      <c r="AY7" s="24">
        <v>30</v>
      </c>
      <c r="AZ7" s="138"/>
      <c r="BA7" s="23">
        <v>5</v>
      </c>
      <c r="BC7" s="24">
        <v>15</v>
      </c>
      <c r="BD7" s="138"/>
      <c r="BE7" s="23">
        <v>5</v>
      </c>
      <c r="BG7" s="24">
        <v>15</v>
      </c>
      <c r="BH7" s="138"/>
      <c r="BI7" s="23">
        <v>5</v>
      </c>
      <c r="BK7" s="24">
        <v>15</v>
      </c>
      <c r="BL7" s="138"/>
      <c r="BM7" s="23">
        <v>5</v>
      </c>
      <c r="BO7" s="24">
        <v>15</v>
      </c>
      <c r="BP7" s="138"/>
      <c r="BQ7" s="23">
        <v>5</v>
      </c>
      <c r="BS7" s="24">
        <v>15</v>
      </c>
      <c r="BT7" s="138"/>
      <c r="BU7" s="23">
        <v>5</v>
      </c>
      <c r="BW7" s="24">
        <v>15</v>
      </c>
      <c r="BX7" s="138"/>
      <c r="BY7" s="23">
        <v>5</v>
      </c>
      <c r="CA7" s="24">
        <v>30</v>
      </c>
      <c r="CB7" s="138"/>
      <c r="CC7" s="23">
        <v>5</v>
      </c>
      <c r="CE7" s="24">
        <v>15</v>
      </c>
      <c r="CF7" s="138"/>
      <c r="CG7" s="7"/>
      <c r="CH7" s="25">
        <v>5</v>
      </c>
      <c r="CJ7" s="26">
        <v>70</v>
      </c>
      <c r="CK7" s="7"/>
      <c r="CL7" s="33" t="s">
        <v>42</v>
      </c>
      <c r="CM7" s="19" t="s">
        <v>39</v>
      </c>
      <c r="CN7" s="19" t="s">
        <v>17</v>
      </c>
      <c r="CO7" s="7"/>
      <c r="CP7" s="34" t="s">
        <v>43</v>
      </c>
      <c r="CQ7" s="19" t="s">
        <v>39</v>
      </c>
      <c r="CR7" s="19" t="s">
        <v>17</v>
      </c>
      <c r="CS7" s="7"/>
    </row>
    <row r="8" spans="1:97" x14ac:dyDescent="0.25">
      <c r="A8" s="22">
        <v>6</v>
      </c>
      <c r="B8" t="s">
        <v>198</v>
      </c>
      <c r="C8">
        <v>10</v>
      </c>
      <c r="D8" s="138"/>
      <c r="E8" s="22">
        <v>6</v>
      </c>
      <c r="G8">
        <v>10</v>
      </c>
      <c r="H8" s="140"/>
      <c r="I8" s="22">
        <v>6</v>
      </c>
      <c r="J8" s="154"/>
      <c r="K8">
        <v>10</v>
      </c>
      <c r="L8" s="138"/>
      <c r="M8" s="30">
        <v>6</v>
      </c>
      <c r="N8" s="154"/>
      <c r="O8" s="31">
        <v>10</v>
      </c>
      <c r="P8" s="138"/>
      <c r="Q8" s="30">
        <v>6</v>
      </c>
      <c r="R8" s="154"/>
      <c r="S8" s="31">
        <v>10</v>
      </c>
      <c r="T8" s="138"/>
      <c r="U8" s="30">
        <v>6</v>
      </c>
      <c r="V8" s="154"/>
      <c r="W8" s="31">
        <v>10</v>
      </c>
      <c r="X8" s="138"/>
      <c r="Y8" s="30">
        <v>6</v>
      </c>
      <c r="Z8" s="154"/>
      <c r="AA8" s="31">
        <v>10</v>
      </c>
      <c r="AB8" s="138"/>
      <c r="AC8" s="30">
        <v>6</v>
      </c>
      <c r="AD8" s="154"/>
      <c r="AE8" s="31">
        <v>10</v>
      </c>
      <c r="AF8" s="138"/>
      <c r="AG8" s="30">
        <v>6</v>
      </c>
      <c r="AH8" s="154"/>
      <c r="AI8" s="31">
        <v>10</v>
      </c>
      <c r="AJ8" s="138"/>
      <c r="AK8" s="30">
        <v>6</v>
      </c>
      <c r="AL8" s="154"/>
      <c r="AM8" s="31">
        <v>10</v>
      </c>
      <c r="AN8" s="138"/>
      <c r="AO8" s="30">
        <v>6</v>
      </c>
      <c r="AP8" s="154"/>
      <c r="AQ8" s="31">
        <v>10</v>
      </c>
      <c r="AR8" s="138"/>
      <c r="AS8" s="30">
        <v>6</v>
      </c>
      <c r="AT8" s="154"/>
      <c r="AU8" s="31">
        <v>10</v>
      </c>
      <c r="AV8" s="138"/>
      <c r="AW8" s="30">
        <v>6</v>
      </c>
      <c r="AY8" s="31">
        <v>20</v>
      </c>
      <c r="AZ8" s="138"/>
      <c r="BA8" s="30">
        <v>6</v>
      </c>
      <c r="BC8" s="31">
        <v>10</v>
      </c>
      <c r="BD8" s="138"/>
      <c r="BE8" s="30">
        <v>6</v>
      </c>
      <c r="BG8" s="31">
        <v>10</v>
      </c>
      <c r="BH8" s="138"/>
      <c r="BI8" s="30">
        <v>6</v>
      </c>
      <c r="BK8" s="31">
        <v>10</v>
      </c>
      <c r="BL8" s="138"/>
      <c r="BM8" s="30">
        <v>6</v>
      </c>
      <c r="BO8" s="31">
        <v>10</v>
      </c>
      <c r="BP8" s="138"/>
      <c r="BQ8" s="30">
        <v>6</v>
      </c>
      <c r="BS8" s="31">
        <v>10</v>
      </c>
      <c r="BT8" s="138"/>
      <c r="BU8" s="30">
        <v>6</v>
      </c>
      <c r="BW8" s="31">
        <v>10</v>
      </c>
      <c r="BX8" s="138"/>
      <c r="BY8" s="30">
        <v>6</v>
      </c>
      <c r="CA8" s="31">
        <v>20</v>
      </c>
      <c r="CB8" s="138"/>
      <c r="CC8" s="30">
        <v>6</v>
      </c>
      <c r="CE8" s="31">
        <v>10</v>
      </c>
      <c r="CF8" s="138"/>
      <c r="CG8" s="7"/>
      <c r="CH8" s="25">
        <v>6</v>
      </c>
      <c r="CJ8" s="26">
        <v>60</v>
      </c>
      <c r="CK8" s="7"/>
      <c r="CL8" s="27">
        <v>1</v>
      </c>
      <c r="CN8" s="28">
        <v>50</v>
      </c>
      <c r="CO8" s="7"/>
      <c r="CP8" s="27">
        <v>1</v>
      </c>
      <c r="CR8" s="28">
        <v>25</v>
      </c>
      <c r="CS8" s="7"/>
    </row>
    <row r="9" spans="1:97" x14ac:dyDescent="0.25">
      <c r="A9" s="22">
        <v>7</v>
      </c>
      <c r="B9" t="s">
        <v>452</v>
      </c>
      <c r="C9">
        <v>9</v>
      </c>
      <c r="D9" s="138"/>
      <c r="E9" s="22">
        <v>7</v>
      </c>
      <c r="G9">
        <v>9</v>
      </c>
      <c r="H9" s="140"/>
      <c r="I9" s="22">
        <v>7</v>
      </c>
      <c r="J9" s="154"/>
      <c r="K9">
        <v>9</v>
      </c>
      <c r="L9" s="138"/>
      <c r="M9" s="23">
        <v>7</v>
      </c>
      <c r="N9" s="154"/>
      <c r="O9" s="24">
        <v>9</v>
      </c>
      <c r="P9" s="138"/>
      <c r="Q9" s="23">
        <v>7</v>
      </c>
      <c r="R9" s="154"/>
      <c r="S9" s="24">
        <v>9</v>
      </c>
      <c r="T9" s="138"/>
      <c r="U9" s="23">
        <v>7</v>
      </c>
      <c r="V9" s="154"/>
      <c r="W9" s="24">
        <v>9</v>
      </c>
      <c r="X9" s="138"/>
      <c r="Y9" s="23">
        <v>7</v>
      </c>
      <c r="Z9" s="154"/>
      <c r="AA9" s="24">
        <v>9</v>
      </c>
      <c r="AB9" s="138"/>
      <c r="AC9" s="23">
        <v>7</v>
      </c>
      <c r="AD9" s="154"/>
      <c r="AE9" s="24">
        <v>9</v>
      </c>
      <c r="AF9" s="138"/>
      <c r="AG9" s="23">
        <v>7</v>
      </c>
      <c r="AH9" s="154"/>
      <c r="AI9" s="24">
        <v>9</v>
      </c>
      <c r="AJ9" s="138"/>
      <c r="AK9" s="23">
        <v>7</v>
      </c>
      <c r="AL9" s="154"/>
      <c r="AM9" s="24">
        <v>9</v>
      </c>
      <c r="AN9" s="138"/>
      <c r="AO9" s="23">
        <v>7</v>
      </c>
      <c r="AP9" s="154"/>
      <c r="AQ9" s="24">
        <v>9</v>
      </c>
      <c r="AR9" s="138"/>
      <c r="AS9" s="23">
        <v>7</v>
      </c>
      <c r="AT9" s="154"/>
      <c r="AU9" s="24">
        <v>9</v>
      </c>
      <c r="AV9" s="138"/>
      <c r="AW9" s="23">
        <v>7</v>
      </c>
      <c r="AY9" s="24">
        <v>18</v>
      </c>
      <c r="AZ9" s="138"/>
      <c r="BA9" s="23">
        <v>7</v>
      </c>
      <c r="BC9" s="24">
        <v>9</v>
      </c>
      <c r="BD9" s="138"/>
      <c r="BE9" s="23">
        <v>7</v>
      </c>
      <c r="BG9" s="24">
        <v>9</v>
      </c>
      <c r="BH9" s="138"/>
      <c r="BI9" s="23">
        <v>7</v>
      </c>
      <c r="BK9" s="24">
        <v>9</v>
      </c>
      <c r="BL9" s="138"/>
      <c r="BM9" s="23">
        <v>7</v>
      </c>
      <c r="BO9" s="24">
        <v>9</v>
      </c>
      <c r="BP9" s="138"/>
      <c r="BQ9" s="23">
        <v>7</v>
      </c>
      <c r="BS9" s="24">
        <v>9</v>
      </c>
      <c r="BT9" s="138"/>
      <c r="BU9" s="23">
        <v>7</v>
      </c>
      <c r="BW9" s="24">
        <v>9</v>
      </c>
      <c r="BX9" s="138"/>
      <c r="BY9" s="23">
        <v>7</v>
      </c>
      <c r="CA9" s="24">
        <v>18</v>
      </c>
      <c r="CB9" s="138"/>
      <c r="CC9" s="23">
        <v>7</v>
      </c>
      <c r="CE9" s="24">
        <v>9</v>
      </c>
      <c r="CF9" s="138"/>
      <c r="CG9" s="7"/>
      <c r="CH9" s="25">
        <v>7</v>
      </c>
      <c r="CJ9" s="26">
        <v>50</v>
      </c>
      <c r="CK9" s="7"/>
      <c r="CL9" s="25">
        <v>2</v>
      </c>
      <c r="CN9" s="26">
        <v>25</v>
      </c>
      <c r="CO9" s="7"/>
      <c r="CP9" s="27">
        <v>2</v>
      </c>
      <c r="CR9" s="28">
        <v>25</v>
      </c>
      <c r="CS9" s="7"/>
    </row>
    <row r="10" spans="1:97" x14ac:dyDescent="0.25">
      <c r="A10" s="22">
        <v>8</v>
      </c>
      <c r="B10" t="s">
        <v>497</v>
      </c>
      <c r="C10">
        <v>8</v>
      </c>
      <c r="D10" s="138"/>
      <c r="E10" s="22">
        <v>8</v>
      </c>
      <c r="G10">
        <v>8</v>
      </c>
      <c r="H10" s="140"/>
      <c r="I10" s="22">
        <v>8</v>
      </c>
      <c r="J10" s="154"/>
      <c r="K10">
        <v>8</v>
      </c>
      <c r="L10" s="138"/>
      <c r="M10" s="30">
        <v>8</v>
      </c>
      <c r="N10" s="154"/>
      <c r="O10" s="31">
        <v>8</v>
      </c>
      <c r="P10" s="138"/>
      <c r="Q10" s="30">
        <v>8</v>
      </c>
      <c r="R10" s="154"/>
      <c r="S10" s="31">
        <v>8</v>
      </c>
      <c r="T10" s="138"/>
      <c r="U10" s="30">
        <v>8</v>
      </c>
      <c r="V10" s="154"/>
      <c r="W10" s="31">
        <v>8</v>
      </c>
      <c r="X10" s="138"/>
      <c r="Y10" s="30">
        <v>8</v>
      </c>
      <c r="Z10" s="154"/>
      <c r="AA10" s="31">
        <v>8</v>
      </c>
      <c r="AB10" s="138"/>
      <c r="AC10" s="30">
        <v>8</v>
      </c>
      <c r="AD10" s="154"/>
      <c r="AE10" s="31">
        <v>8</v>
      </c>
      <c r="AF10" s="138"/>
      <c r="AG10" s="30">
        <v>8</v>
      </c>
      <c r="AH10" s="154"/>
      <c r="AI10" s="31">
        <v>8</v>
      </c>
      <c r="AJ10" s="138"/>
      <c r="AK10" s="30">
        <v>8</v>
      </c>
      <c r="AL10" s="154"/>
      <c r="AM10" s="31">
        <v>8</v>
      </c>
      <c r="AN10" s="138"/>
      <c r="AO10" s="30">
        <v>8</v>
      </c>
      <c r="AP10" s="154"/>
      <c r="AQ10" s="31">
        <v>8</v>
      </c>
      <c r="AR10" s="138"/>
      <c r="AS10" s="30">
        <v>8</v>
      </c>
      <c r="AT10" s="154"/>
      <c r="AU10" s="31">
        <v>8</v>
      </c>
      <c r="AV10" s="138"/>
      <c r="AW10" s="30">
        <v>8</v>
      </c>
      <c r="AY10" s="31">
        <v>16</v>
      </c>
      <c r="AZ10" s="138"/>
      <c r="BA10" s="30">
        <v>8</v>
      </c>
      <c r="BC10" s="31">
        <v>8</v>
      </c>
      <c r="BD10" s="138"/>
      <c r="BE10" s="30">
        <v>8</v>
      </c>
      <c r="BG10" s="31">
        <v>8</v>
      </c>
      <c r="BH10" s="138"/>
      <c r="BI10" s="30">
        <v>8</v>
      </c>
      <c r="BK10" s="31">
        <v>8</v>
      </c>
      <c r="BL10" s="138"/>
      <c r="BM10" s="30">
        <v>8</v>
      </c>
      <c r="BO10" s="31">
        <v>8</v>
      </c>
      <c r="BP10" s="138"/>
      <c r="BQ10" s="30">
        <v>8</v>
      </c>
      <c r="BS10" s="31">
        <v>8</v>
      </c>
      <c r="BT10" s="138"/>
      <c r="BU10" s="30">
        <v>8</v>
      </c>
      <c r="BW10" s="31">
        <v>8</v>
      </c>
      <c r="BX10" s="138"/>
      <c r="BY10" s="30">
        <v>8</v>
      </c>
      <c r="CA10" s="31">
        <v>16</v>
      </c>
      <c r="CB10" s="138"/>
      <c r="CC10" s="30">
        <v>8</v>
      </c>
      <c r="CE10" s="31">
        <v>8</v>
      </c>
      <c r="CF10" s="138"/>
      <c r="CG10" s="7"/>
      <c r="CH10" s="25">
        <v>8</v>
      </c>
      <c r="CJ10" s="26">
        <v>40</v>
      </c>
      <c r="CK10" s="7"/>
      <c r="CL10" s="27">
        <v>3</v>
      </c>
      <c r="CN10" s="28">
        <v>10</v>
      </c>
      <c r="CO10" s="7"/>
      <c r="CP10" s="27">
        <v>3</v>
      </c>
      <c r="CR10" s="28">
        <v>25</v>
      </c>
      <c r="CS10" s="7"/>
    </row>
    <row r="11" spans="1:97" x14ac:dyDescent="0.25">
      <c r="A11" s="22">
        <v>9</v>
      </c>
      <c r="B11" t="s">
        <v>513</v>
      </c>
      <c r="C11">
        <v>7</v>
      </c>
      <c r="D11" s="138"/>
      <c r="E11" s="22">
        <v>9</v>
      </c>
      <c r="G11">
        <v>7</v>
      </c>
      <c r="H11" s="140"/>
      <c r="I11" s="22">
        <v>9</v>
      </c>
      <c r="J11" s="154"/>
      <c r="K11">
        <v>7</v>
      </c>
      <c r="L11" s="138"/>
      <c r="M11" s="23">
        <v>9</v>
      </c>
      <c r="N11" s="154"/>
      <c r="O11" s="24">
        <v>7</v>
      </c>
      <c r="P11" s="138"/>
      <c r="Q11" s="23">
        <v>9</v>
      </c>
      <c r="R11" s="154"/>
      <c r="S11" s="24">
        <v>7</v>
      </c>
      <c r="T11" s="138"/>
      <c r="U11" s="23">
        <v>9</v>
      </c>
      <c r="V11" s="154"/>
      <c r="W11" s="24">
        <v>7</v>
      </c>
      <c r="X11" s="138"/>
      <c r="Y11" s="23">
        <v>9</v>
      </c>
      <c r="Z11" s="154"/>
      <c r="AA11" s="24">
        <v>7</v>
      </c>
      <c r="AB11" s="138"/>
      <c r="AC11" s="23">
        <v>9</v>
      </c>
      <c r="AD11" s="154"/>
      <c r="AE11" s="24">
        <v>7</v>
      </c>
      <c r="AF11" s="138"/>
      <c r="AG11" s="23">
        <v>9</v>
      </c>
      <c r="AH11" s="154"/>
      <c r="AI11" s="24">
        <v>7</v>
      </c>
      <c r="AJ11" s="138"/>
      <c r="AK11" s="23">
        <v>9</v>
      </c>
      <c r="AL11" s="154"/>
      <c r="AM11" s="24">
        <v>7</v>
      </c>
      <c r="AN11" s="138"/>
      <c r="AO11" s="23">
        <v>9</v>
      </c>
      <c r="AP11" s="154"/>
      <c r="AQ11" s="24">
        <v>7</v>
      </c>
      <c r="AR11" s="138"/>
      <c r="AS11" s="23">
        <v>9</v>
      </c>
      <c r="AT11" s="154"/>
      <c r="AU11" s="24">
        <v>7</v>
      </c>
      <c r="AV11" s="138"/>
      <c r="AW11" s="23">
        <v>9</v>
      </c>
      <c r="AY11" s="24">
        <v>14</v>
      </c>
      <c r="AZ11" s="138"/>
      <c r="BA11" s="23">
        <v>9</v>
      </c>
      <c r="BC11" s="24">
        <v>7</v>
      </c>
      <c r="BD11" s="138"/>
      <c r="BE11" s="23">
        <v>9</v>
      </c>
      <c r="BG11" s="24">
        <v>7</v>
      </c>
      <c r="BH11" s="138"/>
      <c r="BI11" s="23">
        <v>9</v>
      </c>
      <c r="BK11" s="24">
        <v>7</v>
      </c>
      <c r="BL11" s="138"/>
      <c r="BM11" s="23">
        <v>9</v>
      </c>
      <c r="BO11" s="24">
        <v>7</v>
      </c>
      <c r="BP11" s="138"/>
      <c r="BQ11" s="23">
        <v>9</v>
      </c>
      <c r="BS11" s="24">
        <v>7</v>
      </c>
      <c r="BT11" s="138"/>
      <c r="BU11" s="23">
        <v>9</v>
      </c>
      <c r="BW11" s="24">
        <v>7</v>
      </c>
      <c r="BX11" s="138"/>
      <c r="BY11" s="23">
        <v>9</v>
      </c>
      <c r="CA11" s="24">
        <v>14</v>
      </c>
      <c r="CB11" s="138"/>
      <c r="CC11" s="23">
        <v>9</v>
      </c>
      <c r="CE11" s="24">
        <v>7</v>
      </c>
      <c r="CF11" s="138"/>
      <c r="CG11" s="7"/>
      <c r="CH11" s="25">
        <v>9</v>
      </c>
      <c r="CJ11" s="26">
        <v>30</v>
      </c>
      <c r="CK11" s="7"/>
      <c r="CL11" s="7"/>
      <c r="CM11" s="7"/>
      <c r="CN11" s="7"/>
      <c r="CO11" s="7"/>
      <c r="CP11" s="27">
        <v>4</v>
      </c>
      <c r="CR11" s="28">
        <v>25</v>
      </c>
      <c r="CS11" s="7"/>
    </row>
    <row r="12" spans="1:97" x14ac:dyDescent="0.25">
      <c r="A12" s="22">
        <v>10</v>
      </c>
      <c r="B12" t="s">
        <v>471</v>
      </c>
      <c r="C12">
        <v>6</v>
      </c>
      <c r="D12" s="138"/>
      <c r="E12" s="22">
        <v>10</v>
      </c>
      <c r="G12">
        <v>6</v>
      </c>
      <c r="H12" s="140"/>
      <c r="I12" s="22">
        <v>10</v>
      </c>
      <c r="J12" s="154"/>
      <c r="K12">
        <v>6</v>
      </c>
      <c r="L12" s="138"/>
      <c r="M12" s="30">
        <v>10</v>
      </c>
      <c r="N12" s="154"/>
      <c r="O12" s="31">
        <v>6</v>
      </c>
      <c r="P12" s="138"/>
      <c r="Q12" s="30">
        <v>10</v>
      </c>
      <c r="R12" s="154"/>
      <c r="S12" s="31">
        <v>6</v>
      </c>
      <c r="T12" s="138"/>
      <c r="U12" s="30">
        <v>10</v>
      </c>
      <c r="V12" s="154"/>
      <c r="W12" s="31">
        <v>6</v>
      </c>
      <c r="X12" s="138"/>
      <c r="Y12" s="30">
        <v>10</v>
      </c>
      <c r="Z12" s="154"/>
      <c r="AA12" s="31">
        <v>6</v>
      </c>
      <c r="AB12" s="138"/>
      <c r="AC12" s="30">
        <v>10</v>
      </c>
      <c r="AD12" s="154"/>
      <c r="AE12" s="31">
        <v>6</v>
      </c>
      <c r="AF12" s="138"/>
      <c r="AG12" s="30">
        <v>10</v>
      </c>
      <c r="AH12" s="154"/>
      <c r="AI12" s="31">
        <v>6</v>
      </c>
      <c r="AJ12" s="138"/>
      <c r="AK12" s="30">
        <v>10</v>
      </c>
      <c r="AL12" s="154"/>
      <c r="AM12" s="31">
        <v>6</v>
      </c>
      <c r="AN12" s="138"/>
      <c r="AO12" s="30">
        <v>10</v>
      </c>
      <c r="AP12" s="154"/>
      <c r="AQ12" s="31">
        <v>6</v>
      </c>
      <c r="AR12" s="138"/>
      <c r="AS12" s="30">
        <v>10</v>
      </c>
      <c r="AT12" s="154"/>
      <c r="AU12" s="31">
        <v>6</v>
      </c>
      <c r="AV12" s="138"/>
      <c r="AW12" s="30">
        <v>10</v>
      </c>
      <c r="AY12" s="31">
        <v>12</v>
      </c>
      <c r="AZ12" s="138"/>
      <c r="BA12" s="30">
        <v>10</v>
      </c>
      <c r="BC12" s="31">
        <v>6</v>
      </c>
      <c r="BD12" s="138"/>
      <c r="BE12" s="30">
        <v>10</v>
      </c>
      <c r="BG12" s="31">
        <v>6</v>
      </c>
      <c r="BH12" s="138"/>
      <c r="BI12" s="30">
        <v>10</v>
      </c>
      <c r="BK12" s="31">
        <v>6</v>
      </c>
      <c r="BL12" s="138"/>
      <c r="BM12" s="30">
        <v>10</v>
      </c>
      <c r="BO12" s="31">
        <v>6</v>
      </c>
      <c r="BP12" s="138"/>
      <c r="BQ12" s="30">
        <v>10</v>
      </c>
      <c r="BS12" s="31">
        <v>6</v>
      </c>
      <c r="BT12" s="138"/>
      <c r="BU12" s="30">
        <v>10</v>
      </c>
      <c r="BW12" s="31">
        <v>6</v>
      </c>
      <c r="BX12" s="138"/>
      <c r="BY12" s="30">
        <v>10</v>
      </c>
      <c r="CA12" s="31">
        <v>12</v>
      </c>
      <c r="CB12" s="138"/>
      <c r="CC12" s="30">
        <v>10</v>
      </c>
      <c r="CE12" s="31">
        <v>6</v>
      </c>
      <c r="CF12" s="138"/>
      <c r="CG12" s="7"/>
      <c r="CH12" s="25">
        <v>10</v>
      </c>
      <c r="CJ12" s="26">
        <v>20</v>
      </c>
      <c r="CK12" s="7"/>
      <c r="CL12" s="7"/>
      <c r="CM12" s="7"/>
      <c r="CN12" s="7"/>
      <c r="CO12" s="7"/>
      <c r="CP12" s="27">
        <v>5</v>
      </c>
      <c r="CR12" s="28">
        <v>25</v>
      </c>
      <c r="CS12" s="7"/>
    </row>
    <row r="13" spans="1:97" x14ac:dyDescent="0.25">
      <c r="A13" s="22">
        <v>11</v>
      </c>
      <c r="B13" t="s">
        <v>347</v>
      </c>
      <c r="C13">
        <v>5</v>
      </c>
      <c r="D13" s="138"/>
      <c r="E13" s="22">
        <v>11</v>
      </c>
      <c r="G13">
        <v>5</v>
      </c>
      <c r="H13" s="140"/>
      <c r="I13" s="22">
        <v>11</v>
      </c>
      <c r="J13" s="154"/>
      <c r="K13">
        <v>5</v>
      </c>
      <c r="L13" s="138"/>
      <c r="M13" s="23">
        <v>11</v>
      </c>
      <c r="N13" s="154"/>
      <c r="O13" s="24">
        <v>5</v>
      </c>
      <c r="P13" s="138"/>
      <c r="Q13" s="23">
        <v>11</v>
      </c>
      <c r="R13" s="154"/>
      <c r="S13" s="24">
        <v>5</v>
      </c>
      <c r="T13" s="138"/>
      <c r="U13" s="23">
        <v>11</v>
      </c>
      <c r="V13" s="154"/>
      <c r="W13" s="24">
        <v>5</v>
      </c>
      <c r="X13" s="138"/>
      <c r="Y13" s="23">
        <v>11</v>
      </c>
      <c r="Z13" s="154"/>
      <c r="AA13" s="24">
        <v>5</v>
      </c>
      <c r="AB13" s="138"/>
      <c r="AC13" s="23">
        <v>11</v>
      </c>
      <c r="AD13" s="154"/>
      <c r="AE13" s="24">
        <v>5</v>
      </c>
      <c r="AF13" s="138"/>
      <c r="AG13" s="23">
        <v>11</v>
      </c>
      <c r="AH13" s="154"/>
      <c r="AI13" s="24">
        <v>5</v>
      </c>
      <c r="AJ13" s="138"/>
      <c r="AK13" s="23">
        <v>11</v>
      </c>
      <c r="AL13" s="154"/>
      <c r="AM13" s="24">
        <v>5</v>
      </c>
      <c r="AN13" s="138"/>
      <c r="AO13" s="23">
        <v>11</v>
      </c>
      <c r="AP13" s="154"/>
      <c r="AQ13" s="24">
        <v>5</v>
      </c>
      <c r="AR13" s="138"/>
      <c r="AS13" s="23">
        <v>11</v>
      </c>
      <c r="AT13" s="154"/>
      <c r="AU13" s="24">
        <v>5</v>
      </c>
      <c r="AV13" s="138"/>
      <c r="AW13" s="23">
        <v>11</v>
      </c>
      <c r="AY13" s="24">
        <v>10</v>
      </c>
      <c r="AZ13" s="138"/>
      <c r="BA13" s="23">
        <v>11</v>
      </c>
      <c r="BC13" s="24">
        <v>5</v>
      </c>
      <c r="BD13" s="138"/>
      <c r="BE13" s="23">
        <v>11</v>
      </c>
      <c r="BG13" s="24">
        <v>5</v>
      </c>
      <c r="BH13" s="138"/>
      <c r="BI13" s="23">
        <v>11</v>
      </c>
      <c r="BK13" s="24">
        <v>5</v>
      </c>
      <c r="BL13" s="138"/>
      <c r="BM13" s="23">
        <v>11</v>
      </c>
      <c r="BO13" s="24">
        <v>5</v>
      </c>
      <c r="BP13" s="138"/>
      <c r="BQ13" s="23">
        <v>11</v>
      </c>
      <c r="BS13" s="24">
        <v>5</v>
      </c>
      <c r="BT13" s="138"/>
      <c r="BU13" s="23">
        <v>11</v>
      </c>
      <c r="BW13" s="24">
        <v>5</v>
      </c>
      <c r="BX13" s="138"/>
      <c r="BY13" s="23">
        <v>11</v>
      </c>
      <c r="CA13" s="24">
        <v>10</v>
      </c>
      <c r="CB13" s="138"/>
      <c r="CC13" s="23">
        <v>11</v>
      </c>
      <c r="CE13" s="24">
        <v>5</v>
      </c>
      <c r="CF13" s="138"/>
      <c r="CG13" s="7"/>
      <c r="CH13" s="25">
        <v>11</v>
      </c>
      <c r="CJ13" s="26">
        <v>18</v>
      </c>
      <c r="CK13" s="7"/>
      <c r="CL13" s="7"/>
      <c r="CM13" s="7"/>
      <c r="CN13" s="7"/>
      <c r="CO13" s="7"/>
      <c r="CP13" s="27">
        <v>6</v>
      </c>
      <c r="CR13" s="28">
        <v>25</v>
      </c>
      <c r="CS13" s="7"/>
    </row>
    <row r="14" spans="1:97" x14ac:dyDescent="0.25">
      <c r="A14" s="22">
        <v>12</v>
      </c>
      <c r="B14" t="s">
        <v>395</v>
      </c>
      <c r="C14">
        <v>4</v>
      </c>
      <c r="D14" s="138"/>
      <c r="E14" s="22">
        <v>12</v>
      </c>
      <c r="G14">
        <v>4</v>
      </c>
      <c r="H14" s="140"/>
      <c r="I14" s="22">
        <v>12</v>
      </c>
      <c r="J14" s="154"/>
      <c r="K14">
        <v>4</v>
      </c>
      <c r="L14" s="138"/>
      <c r="M14" s="30">
        <v>12</v>
      </c>
      <c r="N14" s="154"/>
      <c r="O14" s="31">
        <v>4</v>
      </c>
      <c r="P14" s="138"/>
      <c r="Q14" s="30">
        <v>12</v>
      </c>
      <c r="R14" s="154"/>
      <c r="S14" s="31">
        <v>4</v>
      </c>
      <c r="T14" s="138"/>
      <c r="U14" s="30">
        <v>12</v>
      </c>
      <c r="V14" s="154"/>
      <c r="W14" s="31">
        <v>4</v>
      </c>
      <c r="X14" s="138"/>
      <c r="Y14" s="30">
        <v>12</v>
      </c>
      <c r="Z14" s="154"/>
      <c r="AA14" s="31">
        <v>4</v>
      </c>
      <c r="AB14" s="138"/>
      <c r="AC14" s="30">
        <v>12</v>
      </c>
      <c r="AD14" s="154"/>
      <c r="AE14" s="31">
        <v>4</v>
      </c>
      <c r="AF14" s="138"/>
      <c r="AG14" s="30">
        <v>12</v>
      </c>
      <c r="AH14" s="154"/>
      <c r="AI14" s="31">
        <v>4</v>
      </c>
      <c r="AJ14" s="138"/>
      <c r="AK14" s="30">
        <v>12</v>
      </c>
      <c r="AL14" s="154"/>
      <c r="AM14" s="31">
        <v>4</v>
      </c>
      <c r="AN14" s="138"/>
      <c r="AO14" s="30">
        <v>12</v>
      </c>
      <c r="AP14" s="154"/>
      <c r="AQ14" s="31">
        <v>4</v>
      </c>
      <c r="AR14" s="138"/>
      <c r="AS14" s="30">
        <v>12</v>
      </c>
      <c r="AT14" s="154"/>
      <c r="AU14" s="31">
        <v>4</v>
      </c>
      <c r="AV14" s="138"/>
      <c r="AW14" s="30">
        <v>12</v>
      </c>
      <c r="AY14" s="31">
        <v>8</v>
      </c>
      <c r="AZ14" s="138"/>
      <c r="BA14" s="30">
        <v>12</v>
      </c>
      <c r="BC14" s="31">
        <v>4</v>
      </c>
      <c r="BD14" s="138"/>
      <c r="BE14" s="30">
        <v>12</v>
      </c>
      <c r="BG14" s="31">
        <v>4</v>
      </c>
      <c r="BH14" s="138"/>
      <c r="BI14" s="30">
        <v>12</v>
      </c>
      <c r="BK14" s="31">
        <v>4</v>
      </c>
      <c r="BL14" s="138"/>
      <c r="BM14" s="30">
        <v>12</v>
      </c>
      <c r="BO14" s="31">
        <v>4</v>
      </c>
      <c r="BP14" s="138"/>
      <c r="BQ14" s="30">
        <v>12</v>
      </c>
      <c r="BS14" s="31">
        <v>4</v>
      </c>
      <c r="BT14" s="138"/>
      <c r="BU14" s="30">
        <v>12</v>
      </c>
      <c r="BW14" s="31">
        <v>4</v>
      </c>
      <c r="BX14" s="138"/>
      <c r="BY14" s="30">
        <v>12</v>
      </c>
      <c r="CA14" s="31">
        <v>8</v>
      </c>
      <c r="CB14" s="138"/>
      <c r="CC14" s="30">
        <v>12</v>
      </c>
      <c r="CE14" s="31">
        <v>4</v>
      </c>
      <c r="CF14" s="138"/>
      <c r="CG14" s="7"/>
      <c r="CH14" s="25">
        <v>12</v>
      </c>
      <c r="CJ14" s="26">
        <v>16</v>
      </c>
      <c r="CK14" s="7"/>
      <c r="CL14" s="7"/>
      <c r="CM14" s="7"/>
      <c r="CN14" s="7"/>
      <c r="CO14" s="7"/>
      <c r="CP14" s="27">
        <v>7</v>
      </c>
      <c r="CR14" s="28">
        <v>25</v>
      </c>
      <c r="CS14" s="7"/>
    </row>
    <row r="15" spans="1:97" x14ac:dyDescent="0.25">
      <c r="A15" s="22">
        <v>13</v>
      </c>
      <c r="B15" t="s">
        <v>354</v>
      </c>
      <c r="C15">
        <v>3</v>
      </c>
      <c r="D15" s="138"/>
      <c r="E15" s="22">
        <v>13</v>
      </c>
      <c r="G15">
        <v>3</v>
      </c>
      <c r="H15" s="140"/>
      <c r="I15" s="22">
        <v>13</v>
      </c>
      <c r="J15" s="154"/>
      <c r="K15">
        <v>3</v>
      </c>
      <c r="L15" s="138"/>
      <c r="M15" s="23">
        <v>13</v>
      </c>
      <c r="N15" s="154"/>
      <c r="O15" s="24">
        <v>3</v>
      </c>
      <c r="P15" s="138"/>
      <c r="Q15" s="23">
        <v>13</v>
      </c>
      <c r="R15" s="154"/>
      <c r="S15" s="24">
        <v>3</v>
      </c>
      <c r="T15" s="138"/>
      <c r="U15" s="23">
        <v>13</v>
      </c>
      <c r="V15" s="154"/>
      <c r="W15" s="24">
        <v>3</v>
      </c>
      <c r="X15" s="138"/>
      <c r="Y15" s="23">
        <v>13</v>
      </c>
      <c r="Z15" s="154"/>
      <c r="AA15" s="24">
        <v>3</v>
      </c>
      <c r="AB15" s="138"/>
      <c r="AC15" s="23">
        <v>13</v>
      </c>
      <c r="AD15" s="154"/>
      <c r="AE15" s="24">
        <v>3</v>
      </c>
      <c r="AF15" s="138"/>
      <c r="AG15" s="23">
        <v>13</v>
      </c>
      <c r="AH15" s="154"/>
      <c r="AI15" s="24">
        <v>3</v>
      </c>
      <c r="AJ15" s="138"/>
      <c r="AK15" s="23">
        <v>13</v>
      </c>
      <c r="AL15" s="154"/>
      <c r="AM15" s="24">
        <v>3</v>
      </c>
      <c r="AN15" s="138"/>
      <c r="AO15" s="23">
        <v>13</v>
      </c>
      <c r="AP15" s="154"/>
      <c r="AQ15" s="24">
        <v>3</v>
      </c>
      <c r="AR15" s="138"/>
      <c r="AS15" s="23">
        <v>13</v>
      </c>
      <c r="AT15" s="154"/>
      <c r="AU15" s="24">
        <v>3</v>
      </c>
      <c r="AV15" s="138"/>
      <c r="AW15" s="23">
        <v>13</v>
      </c>
      <c r="AY15" s="24">
        <v>6</v>
      </c>
      <c r="AZ15" s="138"/>
      <c r="BA15" s="23">
        <v>13</v>
      </c>
      <c r="BC15" s="24">
        <v>3</v>
      </c>
      <c r="BD15" s="138"/>
      <c r="BE15" s="23">
        <v>13</v>
      </c>
      <c r="BG15" s="24">
        <v>3</v>
      </c>
      <c r="BH15" s="138"/>
      <c r="BI15" s="23">
        <v>13</v>
      </c>
      <c r="BK15" s="24">
        <v>3</v>
      </c>
      <c r="BL15" s="138"/>
      <c r="BM15" s="23">
        <v>13</v>
      </c>
      <c r="BO15" s="24">
        <v>3</v>
      </c>
      <c r="BP15" s="138"/>
      <c r="BQ15" s="23">
        <v>13</v>
      </c>
      <c r="BS15" s="24">
        <v>3</v>
      </c>
      <c r="BT15" s="138"/>
      <c r="BU15" s="23">
        <v>13</v>
      </c>
      <c r="BW15" s="24">
        <v>3</v>
      </c>
      <c r="BX15" s="138"/>
      <c r="BY15" s="23">
        <v>13</v>
      </c>
      <c r="CA15" s="24">
        <v>6</v>
      </c>
      <c r="CB15" s="138"/>
      <c r="CC15" s="23">
        <v>13</v>
      </c>
      <c r="CE15" s="24">
        <v>3</v>
      </c>
      <c r="CF15" s="138"/>
      <c r="CG15" s="7"/>
      <c r="CH15" s="25">
        <v>13</v>
      </c>
      <c r="CJ15" s="26">
        <v>14</v>
      </c>
      <c r="CK15" s="7"/>
      <c r="CL15" s="7"/>
      <c r="CM15" s="7"/>
      <c r="CN15" s="7"/>
      <c r="CO15" s="7"/>
      <c r="CP15" s="27">
        <v>8</v>
      </c>
      <c r="CR15" s="28">
        <v>25</v>
      </c>
      <c r="CS15" s="7"/>
    </row>
    <row r="16" spans="1:97" x14ac:dyDescent="0.25">
      <c r="A16" s="22">
        <v>14</v>
      </c>
      <c r="B16" t="s">
        <v>438</v>
      </c>
      <c r="C16">
        <v>2</v>
      </c>
      <c r="D16" s="138"/>
      <c r="E16" s="22">
        <v>14</v>
      </c>
      <c r="G16">
        <v>2</v>
      </c>
      <c r="H16" s="140"/>
      <c r="I16" s="22">
        <v>14</v>
      </c>
      <c r="J16" s="154"/>
      <c r="K16">
        <v>2</v>
      </c>
      <c r="L16" s="138"/>
      <c r="M16" s="30">
        <v>14</v>
      </c>
      <c r="N16" s="154"/>
      <c r="O16" s="31">
        <v>2</v>
      </c>
      <c r="P16" s="138"/>
      <c r="Q16" s="30">
        <v>14</v>
      </c>
      <c r="R16" s="154"/>
      <c r="S16" s="31">
        <v>2</v>
      </c>
      <c r="T16" s="138"/>
      <c r="U16" s="30">
        <v>14</v>
      </c>
      <c r="V16" s="154"/>
      <c r="W16" s="31">
        <v>2</v>
      </c>
      <c r="X16" s="138"/>
      <c r="Y16" s="30">
        <v>14</v>
      </c>
      <c r="Z16" s="154"/>
      <c r="AA16" s="31">
        <v>2</v>
      </c>
      <c r="AB16" s="138"/>
      <c r="AC16" s="30">
        <v>14</v>
      </c>
      <c r="AD16" s="154"/>
      <c r="AE16" s="31">
        <v>2</v>
      </c>
      <c r="AF16" s="138"/>
      <c r="AG16" s="30">
        <v>14</v>
      </c>
      <c r="AH16" s="154"/>
      <c r="AI16" s="31">
        <v>2</v>
      </c>
      <c r="AJ16" s="138"/>
      <c r="AK16" s="30">
        <v>14</v>
      </c>
      <c r="AL16" s="154"/>
      <c r="AM16" s="31">
        <v>2</v>
      </c>
      <c r="AN16" s="138"/>
      <c r="AO16" s="30">
        <v>14</v>
      </c>
      <c r="AP16" s="154"/>
      <c r="AQ16" s="31">
        <v>2</v>
      </c>
      <c r="AR16" s="138"/>
      <c r="AS16" s="30">
        <v>14</v>
      </c>
      <c r="AT16" s="154"/>
      <c r="AU16" s="31">
        <v>2</v>
      </c>
      <c r="AV16" s="138"/>
      <c r="AW16" s="30">
        <v>14</v>
      </c>
      <c r="AY16" s="31">
        <v>4</v>
      </c>
      <c r="AZ16" s="138"/>
      <c r="BA16" s="30">
        <v>14</v>
      </c>
      <c r="BC16" s="31">
        <v>2</v>
      </c>
      <c r="BD16" s="138"/>
      <c r="BE16" s="30">
        <v>14</v>
      </c>
      <c r="BG16" s="31">
        <v>2</v>
      </c>
      <c r="BH16" s="138"/>
      <c r="BI16" s="30">
        <v>14</v>
      </c>
      <c r="BK16" s="31">
        <v>2</v>
      </c>
      <c r="BL16" s="138"/>
      <c r="BM16" s="30">
        <v>14</v>
      </c>
      <c r="BO16" s="31">
        <v>2</v>
      </c>
      <c r="BP16" s="138"/>
      <c r="BQ16" s="30">
        <v>14</v>
      </c>
      <c r="BS16" s="31">
        <v>2</v>
      </c>
      <c r="BT16" s="138"/>
      <c r="BU16" s="30">
        <v>14</v>
      </c>
      <c r="BW16" s="31">
        <v>2</v>
      </c>
      <c r="BX16" s="138"/>
      <c r="BY16" s="30">
        <v>14</v>
      </c>
      <c r="CA16" s="31">
        <v>4</v>
      </c>
      <c r="CB16" s="138"/>
      <c r="CC16" s="30">
        <v>14</v>
      </c>
      <c r="CE16" s="31">
        <v>2</v>
      </c>
      <c r="CF16" s="138"/>
      <c r="CG16" s="7"/>
      <c r="CH16" s="25">
        <v>14</v>
      </c>
      <c r="CJ16" s="26">
        <v>12</v>
      </c>
      <c r="CK16" s="7"/>
      <c r="CL16" s="7"/>
      <c r="CM16" s="7"/>
      <c r="CN16" s="7"/>
      <c r="CO16" s="7"/>
      <c r="CP16" s="27">
        <v>9</v>
      </c>
      <c r="CR16" s="28">
        <v>25</v>
      </c>
      <c r="CS16" s="7"/>
    </row>
    <row r="17" spans="1:97" x14ac:dyDescent="0.25">
      <c r="A17" s="22">
        <v>15</v>
      </c>
      <c r="B17" t="s">
        <v>765</v>
      </c>
      <c r="C17">
        <v>1</v>
      </c>
      <c r="D17" s="138"/>
      <c r="E17" s="22">
        <v>15</v>
      </c>
      <c r="G17">
        <v>1</v>
      </c>
      <c r="H17" s="140"/>
      <c r="I17" s="22">
        <v>15</v>
      </c>
      <c r="J17" s="154"/>
      <c r="K17">
        <v>1</v>
      </c>
      <c r="L17" s="138"/>
      <c r="M17" s="35">
        <v>15</v>
      </c>
      <c r="N17" s="154"/>
      <c r="O17" s="36">
        <v>1</v>
      </c>
      <c r="P17" s="138"/>
      <c r="Q17" s="35">
        <v>15</v>
      </c>
      <c r="R17" s="154"/>
      <c r="S17" s="36">
        <v>1</v>
      </c>
      <c r="T17" s="138"/>
      <c r="U17" s="35">
        <v>15</v>
      </c>
      <c r="V17" s="154"/>
      <c r="W17" s="36">
        <v>1</v>
      </c>
      <c r="X17" s="138"/>
      <c r="Y17" s="35">
        <v>15</v>
      </c>
      <c r="Z17" s="154"/>
      <c r="AA17" s="36">
        <v>1</v>
      </c>
      <c r="AB17" s="138"/>
      <c r="AC17" s="35">
        <v>15</v>
      </c>
      <c r="AD17" s="154"/>
      <c r="AE17" s="36">
        <v>1</v>
      </c>
      <c r="AF17" s="138"/>
      <c r="AG17" s="35">
        <v>15</v>
      </c>
      <c r="AH17" s="154"/>
      <c r="AI17" s="36">
        <v>1</v>
      </c>
      <c r="AJ17" s="138"/>
      <c r="AK17" s="35">
        <v>15</v>
      </c>
      <c r="AL17" s="154"/>
      <c r="AM17" s="36">
        <v>1</v>
      </c>
      <c r="AN17" s="138"/>
      <c r="AO17" s="35">
        <v>15</v>
      </c>
      <c r="AP17" s="154"/>
      <c r="AQ17" s="36">
        <v>1</v>
      </c>
      <c r="AR17" s="138"/>
      <c r="AS17" s="35">
        <v>15</v>
      </c>
      <c r="AT17" s="154"/>
      <c r="AU17" s="36">
        <v>1</v>
      </c>
      <c r="AV17" s="138"/>
      <c r="AW17" s="35">
        <v>15</v>
      </c>
      <c r="AY17" s="36">
        <v>2</v>
      </c>
      <c r="AZ17" s="138"/>
      <c r="BA17" s="35">
        <v>15</v>
      </c>
      <c r="BC17" s="36">
        <v>1</v>
      </c>
      <c r="BD17" s="138"/>
      <c r="BE17" s="35">
        <v>15</v>
      </c>
      <c r="BG17" s="36">
        <v>1</v>
      </c>
      <c r="BH17" s="138"/>
      <c r="BI17" s="35">
        <v>15</v>
      </c>
      <c r="BK17" s="36">
        <v>1</v>
      </c>
      <c r="BL17" s="138"/>
      <c r="BM17" s="35">
        <v>15</v>
      </c>
      <c r="BO17" s="36">
        <v>1</v>
      </c>
      <c r="BP17" s="138"/>
      <c r="BQ17" s="35">
        <v>15</v>
      </c>
      <c r="BS17" s="36">
        <v>1</v>
      </c>
      <c r="BT17" s="138"/>
      <c r="BU17" s="35">
        <v>15</v>
      </c>
      <c r="BW17" s="36">
        <v>1</v>
      </c>
      <c r="BX17" s="138"/>
      <c r="BY17" s="35">
        <v>15</v>
      </c>
      <c r="CA17" s="36">
        <v>2</v>
      </c>
      <c r="CB17" s="138"/>
      <c r="CC17" s="35">
        <v>15</v>
      </c>
      <c r="CE17" s="36">
        <v>1</v>
      </c>
      <c r="CF17" s="138"/>
      <c r="CG17" s="7"/>
      <c r="CH17" s="25">
        <v>15</v>
      </c>
      <c r="CJ17" s="26">
        <v>10</v>
      </c>
      <c r="CK17" s="7"/>
      <c r="CL17" s="7"/>
      <c r="CM17" s="7"/>
      <c r="CN17" s="7"/>
      <c r="CO17" s="7"/>
      <c r="CP17" s="7"/>
      <c r="CQ17" s="7"/>
      <c r="CR17" s="7"/>
      <c r="CS17" s="7"/>
    </row>
    <row r="18" spans="1:97" x14ac:dyDescent="0.25">
      <c r="A18" s="138"/>
      <c r="B18" s="138"/>
      <c r="C18" s="138"/>
      <c r="D18" s="138"/>
      <c r="E18" s="138"/>
      <c r="F18" s="138"/>
      <c r="G18" s="138"/>
      <c r="H18" s="138"/>
      <c r="I18" s="138"/>
      <c r="J18" s="138"/>
      <c r="K18" s="138"/>
      <c r="L18" s="138"/>
      <c r="M18" s="138"/>
      <c r="N18" s="138"/>
      <c r="O18" s="138"/>
      <c r="P18" s="138"/>
      <c r="Q18" s="138"/>
      <c r="R18" s="138"/>
      <c r="S18" s="138"/>
      <c r="T18" s="138"/>
      <c r="U18" s="138"/>
      <c r="V18" s="138"/>
      <c r="W18" s="138"/>
      <c r="X18" s="138"/>
      <c r="Y18" s="138"/>
      <c r="Z18" s="138"/>
      <c r="AA18" s="138"/>
      <c r="AB18" s="138"/>
      <c r="AC18" s="138"/>
      <c r="AD18" s="138"/>
      <c r="AE18" s="138"/>
      <c r="AF18" s="138"/>
      <c r="AG18" s="138"/>
      <c r="AH18" s="138"/>
      <c r="AI18" s="138"/>
      <c r="AJ18" s="138"/>
      <c r="AK18" s="138"/>
      <c r="AL18" s="138"/>
      <c r="AM18" s="138"/>
      <c r="AN18" s="138"/>
      <c r="AO18" s="138"/>
      <c r="AP18" s="138"/>
      <c r="AQ18" s="138"/>
      <c r="AR18" s="138"/>
      <c r="AS18" s="138"/>
      <c r="AT18" s="138"/>
      <c r="AU18" s="138"/>
      <c r="AV18" s="138"/>
      <c r="AW18" s="138"/>
      <c r="AX18" s="138"/>
      <c r="AY18" s="138"/>
      <c r="AZ18" s="138"/>
      <c r="BA18" s="138"/>
      <c r="BB18" s="138"/>
      <c r="BC18" s="138"/>
      <c r="BD18" s="138"/>
      <c r="BE18" s="138"/>
      <c r="BF18" s="138"/>
      <c r="BG18" s="138"/>
      <c r="BH18" s="138"/>
      <c r="BI18" s="138"/>
      <c r="BJ18" s="138"/>
      <c r="BK18" s="138"/>
      <c r="BL18" s="138"/>
      <c r="BM18" s="138"/>
      <c r="BN18" s="138"/>
      <c r="BO18" s="138"/>
      <c r="BP18" s="138"/>
      <c r="BQ18" s="138"/>
      <c r="BR18" s="138"/>
      <c r="BS18" s="138"/>
      <c r="BT18" s="138"/>
      <c r="BU18" s="138"/>
      <c r="BV18" s="138"/>
      <c r="BW18" s="138"/>
      <c r="BX18" s="138"/>
      <c r="BY18" s="138"/>
      <c r="BZ18" s="138"/>
      <c r="CA18" s="138"/>
      <c r="CB18" s="138"/>
      <c r="CC18" s="138"/>
      <c r="CD18" s="138"/>
      <c r="CE18" s="138"/>
      <c r="CF18" s="138"/>
      <c r="CG18" s="7"/>
      <c r="CH18" s="25">
        <v>16</v>
      </c>
      <c r="CJ18" s="26">
        <v>8</v>
      </c>
      <c r="CK18" s="7"/>
      <c r="CL18" s="7"/>
      <c r="CM18" s="7"/>
      <c r="CN18" s="7"/>
      <c r="CO18" s="7"/>
      <c r="CP18" s="7"/>
      <c r="CQ18" s="7"/>
      <c r="CR18" s="7"/>
      <c r="CS18" s="7"/>
    </row>
    <row r="19" spans="1:97" x14ac:dyDescent="0.25">
      <c r="A19" s="138"/>
      <c r="B19" s="138"/>
      <c r="C19" s="138"/>
      <c r="D19" s="138"/>
      <c r="E19" s="138"/>
      <c r="F19" s="138"/>
      <c r="G19" s="138"/>
      <c r="H19" s="138"/>
      <c r="I19" s="138"/>
      <c r="J19" s="138"/>
      <c r="K19" s="138"/>
      <c r="L19" s="138"/>
      <c r="M19" s="138"/>
      <c r="N19" s="138"/>
      <c r="O19" s="138"/>
      <c r="P19" s="138"/>
      <c r="Q19" s="138"/>
      <c r="R19" s="138"/>
      <c r="S19" s="138"/>
      <c r="T19" s="138"/>
      <c r="U19" s="138"/>
      <c r="V19" s="138"/>
      <c r="W19" s="138"/>
      <c r="X19" s="138"/>
      <c r="Y19" s="138"/>
      <c r="Z19" s="138"/>
      <c r="AA19" s="138"/>
      <c r="AB19" s="138"/>
      <c r="AC19" s="138"/>
      <c r="AD19" s="138"/>
      <c r="AE19" s="138"/>
      <c r="AF19" s="138"/>
      <c r="AG19" s="138"/>
      <c r="AH19" s="138"/>
      <c r="AI19" s="138"/>
      <c r="AJ19" s="138"/>
      <c r="AK19" s="138"/>
      <c r="AL19" s="138"/>
      <c r="AM19" s="138"/>
      <c r="AN19" s="138"/>
      <c r="AO19" s="138"/>
      <c r="AP19" s="138"/>
      <c r="AQ19" s="138"/>
      <c r="AR19" s="138"/>
      <c r="AS19" s="138"/>
      <c r="AT19" s="138"/>
      <c r="AU19" s="138"/>
      <c r="AV19" s="138"/>
      <c r="AW19" s="138"/>
      <c r="AX19" s="138"/>
      <c r="AY19" s="138"/>
      <c r="AZ19" s="138"/>
      <c r="BA19" s="138"/>
      <c r="BB19" s="138"/>
      <c r="BC19" s="138"/>
      <c r="BD19" s="138"/>
      <c r="BE19" s="138"/>
      <c r="BF19" s="138"/>
      <c r="BG19" s="138"/>
      <c r="BH19" s="138"/>
      <c r="BI19" s="138"/>
      <c r="BJ19" s="138"/>
      <c r="BK19" s="138"/>
      <c r="BL19" s="138"/>
      <c r="BM19" s="138"/>
      <c r="BN19" s="138"/>
      <c r="BO19" s="138"/>
      <c r="BP19" s="138"/>
      <c r="BQ19" s="138"/>
      <c r="BR19" s="138"/>
      <c r="BS19" s="138"/>
      <c r="BT19" s="138"/>
      <c r="BU19" s="138"/>
      <c r="BV19" s="138"/>
      <c r="BW19" s="138"/>
      <c r="BX19" s="138"/>
      <c r="BY19" s="138"/>
      <c r="BZ19" s="138"/>
      <c r="CA19" s="138"/>
      <c r="CB19" s="138"/>
      <c r="CC19" s="138"/>
      <c r="CD19" s="138"/>
      <c r="CE19" s="138"/>
      <c r="CF19" s="138"/>
      <c r="CG19" s="7"/>
      <c r="CH19" s="25">
        <v>17</v>
      </c>
      <c r="CJ19" s="26">
        <v>6</v>
      </c>
      <c r="CK19" s="7"/>
      <c r="CL19" s="7"/>
      <c r="CM19" s="7"/>
      <c r="CN19" s="7"/>
      <c r="CO19" s="7"/>
      <c r="CP19" s="7"/>
      <c r="CQ19" s="7"/>
      <c r="CR19" s="7"/>
      <c r="CS19" s="7"/>
    </row>
    <row r="20" spans="1:97" x14ac:dyDescent="0.25">
      <c r="A20" s="138"/>
      <c r="B20" s="138"/>
      <c r="C20" s="138"/>
      <c r="D20" s="138"/>
      <c r="E20" s="138"/>
      <c r="F20" s="138"/>
      <c r="G20" s="138"/>
      <c r="H20" s="138"/>
      <c r="I20" s="138"/>
      <c r="J20" s="138"/>
      <c r="K20" s="138"/>
      <c r="L20" s="138"/>
      <c r="M20" s="138"/>
      <c r="N20" s="138"/>
      <c r="O20" s="138"/>
      <c r="P20" s="138"/>
      <c r="Q20" s="138"/>
      <c r="R20" s="138"/>
      <c r="S20" s="138"/>
      <c r="T20" s="138"/>
      <c r="U20" s="138"/>
      <c r="V20" s="138"/>
      <c r="W20" s="138"/>
      <c r="X20" s="138"/>
      <c r="Y20" s="138"/>
      <c r="Z20" s="138"/>
      <c r="AA20" s="138"/>
      <c r="AB20" s="138"/>
      <c r="AC20" s="138"/>
      <c r="AD20" s="138"/>
      <c r="AE20" s="138"/>
      <c r="AF20" s="138"/>
      <c r="AG20" s="138"/>
      <c r="AH20" s="138"/>
      <c r="AI20" s="138"/>
      <c r="AJ20" s="138"/>
      <c r="AK20" s="138"/>
      <c r="AL20" s="138"/>
      <c r="AM20" s="138"/>
      <c r="AN20" s="138"/>
      <c r="AO20" s="138"/>
      <c r="AP20" s="138"/>
      <c r="AQ20" s="138"/>
      <c r="AR20" s="138"/>
      <c r="AS20" s="138"/>
      <c r="AT20" s="138"/>
      <c r="AU20" s="138"/>
      <c r="AV20" s="138"/>
      <c r="AW20" s="138"/>
      <c r="AX20" s="138"/>
      <c r="AY20" s="138"/>
      <c r="AZ20" s="138"/>
      <c r="BA20" s="138"/>
      <c r="BB20" s="138"/>
      <c r="BC20" s="138"/>
      <c r="BD20" s="138"/>
      <c r="BE20" s="138"/>
      <c r="BF20" s="138"/>
      <c r="BG20" s="138"/>
      <c r="BH20" s="138"/>
      <c r="BI20" s="138"/>
      <c r="BJ20" s="138"/>
      <c r="BK20" s="138"/>
      <c r="BL20" s="138"/>
      <c r="BM20" s="138"/>
      <c r="BN20" s="138"/>
      <c r="BO20" s="138"/>
      <c r="BP20" s="138"/>
      <c r="BQ20" s="138"/>
      <c r="BR20" s="138"/>
      <c r="BS20" s="138"/>
      <c r="BT20" s="138"/>
      <c r="BU20" s="138"/>
      <c r="BV20" s="138"/>
      <c r="BW20" s="138"/>
      <c r="BX20" s="138"/>
      <c r="BY20" s="138"/>
      <c r="BZ20" s="138"/>
      <c r="CA20" s="138"/>
      <c r="CB20" s="138"/>
      <c r="CC20" s="138"/>
      <c r="CD20" s="138"/>
      <c r="CE20" s="138"/>
      <c r="CF20" s="138"/>
      <c r="CG20" s="7"/>
      <c r="CH20" s="25">
        <v>18</v>
      </c>
      <c r="CJ20" s="26">
        <v>4</v>
      </c>
      <c r="CK20" s="7"/>
      <c r="CL20" s="7"/>
      <c r="CM20" s="7"/>
      <c r="CN20" s="7"/>
      <c r="CO20" s="7"/>
      <c r="CP20" s="7"/>
      <c r="CQ20" s="7"/>
      <c r="CR20" s="7"/>
      <c r="CS20" s="7"/>
    </row>
    <row r="21" spans="1:97" x14ac:dyDescent="0.25">
      <c r="A21" s="138"/>
      <c r="B21" s="138"/>
      <c r="C21" s="138"/>
      <c r="D21" s="138"/>
      <c r="E21" s="138"/>
      <c r="F21" s="138"/>
      <c r="G21" s="138"/>
      <c r="H21" s="138"/>
      <c r="I21" s="138"/>
      <c r="J21" s="138"/>
      <c r="K21" s="138"/>
      <c r="L21" s="138"/>
      <c r="M21" s="138"/>
      <c r="N21" s="138"/>
      <c r="O21" s="138"/>
      <c r="P21" s="138"/>
      <c r="Q21" s="138"/>
      <c r="R21" s="138"/>
      <c r="S21" s="138"/>
      <c r="T21" s="138"/>
      <c r="U21" s="138"/>
      <c r="V21" s="138"/>
      <c r="W21" s="138"/>
      <c r="X21" s="138"/>
      <c r="Y21" s="138"/>
      <c r="Z21" s="138"/>
      <c r="AA21" s="138"/>
      <c r="AB21" s="138"/>
      <c r="AC21" s="138"/>
      <c r="AD21" s="138"/>
      <c r="AE21" s="138"/>
      <c r="AF21" s="138"/>
      <c r="AG21" s="138"/>
      <c r="AH21" s="138"/>
      <c r="AI21" s="138"/>
      <c r="AJ21" s="138"/>
      <c r="AK21" s="138"/>
      <c r="AL21" s="138"/>
      <c r="AM21" s="138"/>
      <c r="AN21" s="138"/>
      <c r="AO21" s="138"/>
      <c r="AP21" s="138"/>
      <c r="AQ21" s="138"/>
      <c r="AR21" s="138"/>
      <c r="AS21" s="138"/>
      <c r="AT21" s="138"/>
      <c r="AU21" s="138"/>
      <c r="AV21" s="138"/>
      <c r="AW21" s="138"/>
      <c r="AX21" s="138"/>
      <c r="AY21" s="138"/>
      <c r="AZ21" s="138"/>
      <c r="BA21" s="138"/>
      <c r="BB21" s="138"/>
      <c r="BC21" s="138"/>
      <c r="BD21" s="138"/>
      <c r="BE21" s="138"/>
      <c r="BF21" s="138"/>
      <c r="BG21" s="138"/>
      <c r="BH21" s="138"/>
      <c r="BI21" s="138"/>
      <c r="BJ21" s="138"/>
      <c r="BK21" s="138"/>
      <c r="BL21" s="138"/>
      <c r="BM21" s="138"/>
      <c r="BN21" s="138"/>
      <c r="BO21" s="138"/>
      <c r="BP21" s="138"/>
      <c r="BQ21" s="138"/>
      <c r="BR21" s="138"/>
      <c r="BS21" s="138"/>
      <c r="BT21" s="138"/>
      <c r="BU21" s="138"/>
      <c r="BV21" s="138"/>
      <c r="BW21" s="138"/>
      <c r="BX21" s="138"/>
      <c r="BY21" s="138"/>
      <c r="BZ21" s="138"/>
      <c r="CA21" s="138"/>
      <c r="CB21" s="138"/>
      <c r="CC21" s="138"/>
      <c r="CD21" s="138"/>
      <c r="CE21" s="138"/>
      <c r="CF21" s="138"/>
      <c r="CG21" s="7"/>
      <c r="CH21" s="25">
        <v>19</v>
      </c>
      <c r="CJ21" s="26">
        <v>2</v>
      </c>
      <c r="CK21" s="7"/>
      <c r="CL21" s="7"/>
      <c r="CM21" s="7"/>
      <c r="CN21" s="7"/>
      <c r="CO21" s="7"/>
      <c r="CP21" s="7"/>
      <c r="CQ21" s="7"/>
      <c r="CR21" s="7"/>
      <c r="CS21" s="7"/>
    </row>
    <row r="22" spans="1:97" x14ac:dyDescent="0.25">
      <c r="A22" s="138"/>
      <c r="B22" s="138"/>
      <c r="C22" s="138"/>
      <c r="D22" s="138"/>
      <c r="E22" s="138"/>
      <c r="F22" s="138"/>
      <c r="G22" s="138"/>
      <c r="H22" s="138"/>
      <c r="I22" s="138"/>
      <c r="J22" s="138"/>
      <c r="K22" s="138"/>
      <c r="L22" s="138"/>
      <c r="M22" s="138"/>
      <c r="N22" s="138"/>
      <c r="O22" s="138"/>
      <c r="P22" s="138"/>
      <c r="Q22" s="138"/>
      <c r="R22" s="138"/>
      <c r="S22" s="138"/>
      <c r="T22" s="138"/>
      <c r="U22" s="138"/>
      <c r="V22" s="138"/>
      <c r="W22" s="138"/>
      <c r="X22" s="138"/>
      <c r="Y22" s="138"/>
      <c r="Z22" s="138"/>
      <c r="AA22" s="138"/>
      <c r="AB22" s="138"/>
      <c r="AC22" s="138"/>
      <c r="AD22" s="138"/>
      <c r="AE22" s="138"/>
      <c r="AF22" s="138"/>
      <c r="AG22" s="138"/>
      <c r="AH22" s="138"/>
      <c r="AI22" s="138"/>
      <c r="AJ22" s="138"/>
      <c r="AK22" s="138"/>
      <c r="AL22" s="138"/>
      <c r="AM22" s="138"/>
      <c r="AN22" s="138"/>
      <c r="AO22" s="138"/>
      <c r="AP22" s="138"/>
      <c r="AQ22" s="138"/>
      <c r="AR22" s="138"/>
      <c r="AS22" s="138"/>
      <c r="AT22" s="138"/>
      <c r="AU22" s="138"/>
      <c r="AV22" s="138"/>
      <c r="AW22" s="138"/>
      <c r="AX22" s="138"/>
      <c r="AY22" s="138"/>
      <c r="AZ22" s="138"/>
      <c r="BA22" s="138"/>
      <c r="BB22" s="138"/>
      <c r="BC22" s="138"/>
      <c r="BD22" s="138"/>
      <c r="BE22" s="138"/>
      <c r="BF22" s="138"/>
      <c r="BG22" s="138"/>
      <c r="BH22" s="138"/>
      <c r="BI22" s="138"/>
      <c r="BJ22" s="138"/>
      <c r="BK22" s="138"/>
      <c r="BL22" s="138"/>
      <c r="BM22" s="138"/>
      <c r="BN22" s="138"/>
      <c r="BO22" s="138"/>
      <c r="BP22" s="138"/>
      <c r="BQ22" s="138"/>
      <c r="BR22" s="138"/>
      <c r="BS22" s="138"/>
      <c r="BT22" s="138"/>
      <c r="BU22" s="138"/>
      <c r="BV22" s="138"/>
      <c r="BW22" s="138"/>
      <c r="BX22" s="138"/>
      <c r="BY22" s="138"/>
      <c r="BZ22" s="138"/>
      <c r="CA22" s="138"/>
      <c r="CB22" s="138"/>
      <c r="CC22" s="138"/>
      <c r="CD22" s="138"/>
      <c r="CE22" s="138"/>
      <c r="CF22" s="138"/>
      <c r="CG22" s="7"/>
      <c r="CH22" s="25">
        <v>20</v>
      </c>
      <c r="CJ22" s="26">
        <v>1</v>
      </c>
      <c r="CK22" s="7"/>
      <c r="CL22" s="7"/>
      <c r="CM22" s="7"/>
      <c r="CN22" s="7"/>
      <c r="CO22" s="7"/>
      <c r="CP22" s="7"/>
      <c r="CQ22" s="7"/>
      <c r="CR22" s="7"/>
      <c r="CS22" s="7"/>
    </row>
    <row r="23" spans="1:97" x14ac:dyDescent="0.25">
      <c r="A23" s="138"/>
      <c r="B23" s="138"/>
      <c r="C23" s="138"/>
      <c r="D23" s="138"/>
      <c r="E23" s="138"/>
      <c r="F23" s="138"/>
      <c r="G23" s="138"/>
      <c r="H23" s="138"/>
      <c r="I23" s="138"/>
      <c r="J23" s="138"/>
      <c r="K23" s="138"/>
      <c r="L23" s="138"/>
      <c r="M23" s="138"/>
      <c r="N23" s="138"/>
      <c r="O23" s="138"/>
      <c r="P23" s="138"/>
      <c r="Q23" s="138"/>
      <c r="R23" s="138"/>
      <c r="S23" s="138"/>
      <c r="T23" s="138"/>
      <c r="U23" s="138"/>
      <c r="V23" s="138"/>
      <c r="W23" s="138"/>
      <c r="X23" s="138"/>
      <c r="Y23" s="138"/>
      <c r="Z23" s="138"/>
      <c r="AA23" s="138"/>
      <c r="AB23" s="138"/>
      <c r="AC23" s="138"/>
      <c r="AD23" s="138"/>
      <c r="AE23" s="138"/>
      <c r="AF23" s="138"/>
      <c r="AG23" s="138"/>
      <c r="AH23" s="138"/>
      <c r="AI23" s="138"/>
      <c r="AJ23" s="138"/>
      <c r="AK23" s="138"/>
      <c r="AL23" s="138"/>
      <c r="AM23" s="138"/>
      <c r="AN23" s="138"/>
      <c r="AO23" s="138"/>
      <c r="AP23" s="138"/>
      <c r="AQ23" s="138"/>
      <c r="AR23" s="138"/>
      <c r="AS23" s="138"/>
      <c r="AT23" s="138"/>
      <c r="AU23" s="138"/>
      <c r="AV23" s="138"/>
      <c r="AW23" s="138"/>
      <c r="AX23" s="138"/>
      <c r="AY23" s="138"/>
      <c r="AZ23" s="138"/>
      <c r="BA23" s="138"/>
      <c r="BB23" s="138"/>
      <c r="BC23" s="138"/>
      <c r="BD23" s="138"/>
      <c r="BE23" s="138"/>
      <c r="BF23" s="138"/>
      <c r="BG23" s="138"/>
      <c r="BH23" s="138"/>
      <c r="BI23" s="138"/>
      <c r="BJ23" s="138"/>
      <c r="BK23" s="138"/>
      <c r="BL23" s="138"/>
      <c r="BM23" s="138"/>
      <c r="BN23" s="138"/>
      <c r="BO23" s="138"/>
      <c r="BP23" s="138"/>
      <c r="BQ23" s="138"/>
      <c r="BR23" s="138"/>
      <c r="BS23" s="138"/>
      <c r="BT23" s="138"/>
      <c r="BU23" s="138"/>
      <c r="BV23" s="138"/>
      <c r="BW23" s="138"/>
      <c r="BX23" s="138"/>
      <c r="BY23" s="138"/>
      <c r="BZ23" s="138"/>
      <c r="CA23" s="138"/>
      <c r="CB23" s="138"/>
      <c r="CC23" s="138"/>
      <c r="CD23" s="138"/>
      <c r="CE23" s="138"/>
      <c r="CF23" s="138"/>
      <c r="CG23" s="145"/>
      <c r="CH23" s="145"/>
      <c r="CI23" s="145"/>
      <c r="CJ23" s="145"/>
      <c r="CK23" s="145"/>
      <c r="CL23" s="145"/>
      <c r="CM23" s="145"/>
      <c r="CN23" s="145"/>
      <c r="CO23" s="145"/>
      <c r="CP23" s="145"/>
      <c r="CQ23" s="145"/>
      <c r="CR23" s="145"/>
      <c r="CS23" s="7"/>
    </row>
    <row r="24" spans="1:97" x14ac:dyDescent="0.25">
      <c r="A24" s="138"/>
      <c r="B24" s="138"/>
      <c r="C24" s="138"/>
      <c r="D24" s="138"/>
      <c r="E24" s="138"/>
      <c r="F24" s="138"/>
      <c r="G24" s="138"/>
      <c r="H24" s="138"/>
      <c r="I24" s="138"/>
      <c r="J24" s="138"/>
      <c r="K24" s="138"/>
      <c r="L24" s="138"/>
      <c r="M24" s="138"/>
      <c r="N24" s="138"/>
      <c r="O24" s="138"/>
      <c r="P24" s="138"/>
      <c r="Q24" s="138"/>
      <c r="R24" s="138"/>
      <c r="S24" s="138"/>
      <c r="T24" s="138"/>
      <c r="U24" s="138"/>
      <c r="V24" s="138"/>
      <c r="W24" s="138"/>
      <c r="X24" s="138"/>
      <c r="Y24" s="138"/>
      <c r="Z24" s="138"/>
      <c r="AA24" s="138"/>
      <c r="AB24" s="138"/>
      <c r="AC24" s="138"/>
      <c r="AD24" s="138"/>
      <c r="AE24" s="138"/>
      <c r="AF24" s="138"/>
      <c r="AG24" s="138"/>
      <c r="AH24" s="138"/>
      <c r="AI24" s="138"/>
      <c r="AJ24" s="138"/>
      <c r="AK24" s="138"/>
      <c r="AL24" s="138"/>
      <c r="AM24" s="138"/>
      <c r="AN24" s="138"/>
      <c r="AO24" s="138"/>
      <c r="AP24" s="138"/>
      <c r="AQ24" s="138"/>
      <c r="AR24" s="138"/>
      <c r="AS24" s="138"/>
      <c r="AT24" s="138"/>
      <c r="AU24" s="138"/>
      <c r="AV24" s="138"/>
      <c r="AW24" s="138"/>
      <c r="AX24" s="138"/>
      <c r="AY24" s="138"/>
      <c r="AZ24" s="138"/>
      <c r="BA24" s="138"/>
      <c r="BB24" s="138"/>
      <c r="BC24" s="138"/>
      <c r="BD24" s="138"/>
      <c r="BE24" s="138"/>
      <c r="BF24" s="138"/>
      <c r="BG24" s="138"/>
      <c r="BH24" s="138"/>
      <c r="BI24" s="138"/>
      <c r="BJ24" s="138"/>
      <c r="BK24" s="138"/>
      <c r="BL24" s="138"/>
      <c r="BM24" s="138"/>
      <c r="BN24" s="138"/>
      <c r="BO24" s="138"/>
      <c r="BP24" s="138"/>
      <c r="BQ24" s="138"/>
      <c r="BR24" s="138"/>
      <c r="BS24" s="138"/>
      <c r="BT24" s="138"/>
      <c r="BU24" s="138"/>
      <c r="BV24" s="138"/>
      <c r="BW24" s="138"/>
      <c r="BX24" s="138"/>
      <c r="BY24" s="138"/>
      <c r="BZ24" s="138"/>
      <c r="CA24" s="138"/>
      <c r="CB24" s="138"/>
      <c r="CC24" s="138"/>
      <c r="CD24" s="138"/>
      <c r="CE24" s="138"/>
      <c r="CF24" s="138"/>
      <c r="CG24" s="145"/>
      <c r="CH24" s="145"/>
      <c r="CI24" s="145"/>
      <c r="CJ24" s="145"/>
      <c r="CK24" s="145"/>
      <c r="CL24" s="145"/>
      <c r="CM24" s="145"/>
      <c r="CN24" s="145"/>
      <c r="CO24" s="145"/>
      <c r="CP24" s="145"/>
      <c r="CQ24" s="145"/>
      <c r="CR24" s="145"/>
    </row>
    <row r="25" spans="1:97" x14ac:dyDescent="0.25">
      <c r="A25" s="138"/>
      <c r="B25" s="138"/>
      <c r="C25" s="138"/>
      <c r="D25" s="138"/>
      <c r="E25" s="138"/>
      <c r="F25" s="138"/>
      <c r="G25" s="138"/>
      <c r="H25" s="138"/>
      <c r="I25" s="138"/>
      <c r="J25" s="138"/>
      <c r="K25" s="138"/>
      <c r="L25" s="138"/>
      <c r="M25" s="138"/>
      <c r="N25" s="138"/>
      <c r="O25" s="138"/>
      <c r="P25" s="139"/>
      <c r="Q25" s="138"/>
      <c r="R25" s="138"/>
      <c r="S25" s="138"/>
      <c r="T25" s="138"/>
      <c r="U25" s="138"/>
      <c r="V25" s="138"/>
      <c r="W25" s="138"/>
      <c r="X25" s="138"/>
      <c r="Y25" s="138"/>
      <c r="Z25" s="138"/>
      <c r="AA25" s="138"/>
      <c r="AB25" s="138"/>
      <c r="AC25" s="138"/>
      <c r="AD25" s="138"/>
      <c r="AE25" s="138"/>
      <c r="AF25" s="138"/>
      <c r="AG25" s="138"/>
      <c r="AH25" s="138"/>
      <c r="AI25" s="138"/>
      <c r="AJ25" s="138"/>
      <c r="AK25" s="138"/>
      <c r="AL25" s="138"/>
      <c r="AM25" s="138"/>
      <c r="AN25" s="138"/>
      <c r="AO25" s="138"/>
      <c r="AP25" s="138"/>
      <c r="AQ25" s="138"/>
      <c r="AR25" s="138"/>
      <c r="AS25" s="138"/>
      <c r="AT25" s="138"/>
      <c r="AU25" s="138"/>
      <c r="AV25" s="138"/>
      <c r="AW25" s="138"/>
      <c r="AX25" s="138"/>
      <c r="AY25" s="138"/>
      <c r="AZ25" s="138"/>
      <c r="BA25" s="138"/>
      <c r="BB25" s="138"/>
      <c r="BC25" s="138"/>
      <c r="BD25" s="138"/>
      <c r="BE25" s="138"/>
      <c r="BF25" s="138"/>
      <c r="BG25" s="138"/>
      <c r="BH25" s="138"/>
      <c r="BI25" s="138"/>
      <c r="BJ25" s="138"/>
      <c r="BK25" s="138"/>
      <c r="BL25" s="138"/>
      <c r="BM25" s="138"/>
      <c r="BN25" s="138"/>
      <c r="BO25" s="138"/>
      <c r="BP25" s="138"/>
      <c r="BQ25" s="138"/>
      <c r="BR25" s="138"/>
      <c r="BS25" s="138"/>
      <c r="BT25" s="138"/>
      <c r="BU25" s="138"/>
      <c r="BV25" s="138"/>
      <c r="BW25" s="138"/>
      <c r="BX25" s="138"/>
      <c r="BY25" s="138"/>
      <c r="BZ25" s="138"/>
      <c r="CA25" s="138"/>
      <c r="CB25" s="138"/>
      <c r="CC25" s="138"/>
      <c r="CD25" s="138"/>
      <c r="CE25" s="138"/>
      <c r="CF25" s="138"/>
      <c r="CG25" s="145"/>
      <c r="CH25" s="145"/>
      <c r="CI25" s="145"/>
      <c r="CJ25" s="145"/>
      <c r="CK25" s="145"/>
      <c r="CL25" s="145"/>
      <c r="CM25" s="145"/>
      <c r="CN25" s="145"/>
      <c r="CO25" s="145"/>
      <c r="CP25" s="145"/>
      <c r="CQ25" s="145"/>
      <c r="CR25" s="145"/>
    </row>
    <row r="26" spans="1:97" x14ac:dyDescent="0.25">
      <c r="A26" s="138"/>
      <c r="B26" s="138"/>
      <c r="C26" s="138"/>
      <c r="D26" s="138"/>
      <c r="E26" s="138"/>
      <c r="F26" s="138"/>
      <c r="G26" s="138"/>
      <c r="H26" s="138"/>
      <c r="I26" s="138"/>
      <c r="J26" s="138"/>
      <c r="K26" s="139"/>
      <c r="L26" s="138"/>
      <c r="M26" s="138"/>
      <c r="N26" s="138"/>
      <c r="O26" s="138"/>
      <c r="P26" s="138"/>
      <c r="Q26" s="138"/>
      <c r="R26" s="138"/>
      <c r="S26" s="138"/>
      <c r="T26" s="138"/>
      <c r="U26" s="138"/>
      <c r="V26" s="138"/>
      <c r="W26" s="138"/>
      <c r="X26" s="138"/>
      <c r="Y26" s="138"/>
      <c r="Z26" s="138"/>
      <c r="AA26" s="138"/>
      <c r="AB26" s="138"/>
      <c r="AC26" s="138"/>
      <c r="AD26" s="138"/>
      <c r="AE26" s="138"/>
      <c r="AF26" s="138"/>
      <c r="AG26" s="138"/>
      <c r="AH26" s="138"/>
      <c r="AI26" s="138"/>
      <c r="AJ26" s="138"/>
      <c r="AK26" s="138"/>
      <c r="AL26" s="138"/>
      <c r="AM26" s="138"/>
      <c r="AN26" s="138"/>
      <c r="AO26" s="138"/>
      <c r="AP26" s="138"/>
      <c r="AQ26" s="138"/>
      <c r="AR26" s="138"/>
      <c r="AS26" s="138"/>
      <c r="AT26" s="138"/>
      <c r="AU26" s="138"/>
      <c r="AV26" s="138"/>
      <c r="AW26" s="138"/>
      <c r="AX26" s="138"/>
      <c r="AY26" s="138"/>
      <c r="AZ26" s="138"/>
      <c r="BA26" s="138"/>
      <c r="BB26" s="138"/>
      <c r="BC26" s="138"/>
      <c r="BD26" s="138"/>
      <c r="BE26" s="138"/>
      <c r="BF26" s="138"/>
      <c r="BG26" s="138"/>
      <c r="BH26" s="138"/>
      <c r="BI26" s="138"/>
      <c r="BJ26" s="138"/>
      <c r="BK26" s="138"/>
      <c r="BL26" s="138"/>
      <c r="BM26" s="138"/>
      <c r="BN26" s="138"/>
      <c r="BO26" s="138"/>
      <c r="BP26" s="138"/>
      <c r="BQ26" s="138"/>
      <c r="BR26" s="138"/>
      <c r="BS26" s="138"/>
      <c r="BT26" s="138"/>
      <c r="BU26" s="138"/>
      <c r="BV26" s="138"/>
      <c r="BW26" s="138"/>
      <c r="BX26" s="138"/>
      <c r="BY26" s="138"/>
      <c r="BZ26" s="138"/>
      <c r="CA26" s="138"/>
      <c r="CB26" s="138"/>
      <c r="CC26" s="138"/>
      <c r="CD26" s="138"/>
      <c r="CE26" s="138"/>
      <c r="CF26" s="138"/>
      <c r="CG26" s="145"/>
      <c r="CH26" s="145"/>
      <c r="CI26" s="145"/>
      <c r="CJ26" s="145"/>
      <c r="CK26" s="145"/>
      <c r="CL26" s="145"/>
      <c r="CM26" s="145"/>
      <c r="CN26" s="145"/>
      <c r="CO26" s="145"/>
      <c r="CP26" s="145"/>
      <c r="CQ26" s="145"/>
      <c r="CR26" s="145"/>
    </row>
    <row r="27" spans="1:97" x14ac:dyDescent="0.25">
      <c r="A27" s="138"/>
      <c r="B27" s="138"/>
      <c r="C27" s="138"/>
      <c r="D27" s="138"/>
      <c r="E27" s="138"/>
      <c r="F27" s="138"/>
      <c r="G27" s="138"/>
      <c r="H27" s="138"/>
      <c r="I27" s="138"/>
      <c r="J27" s="138"/>
      <c r="K27" s="138"/>
      <c r="L27" s="138"/>
      <c r="M27" s="138"/>
      <c r="N27" s="138"/>
      <c r="O27" s="138"/>
      <c r="P27" s="138"/>
      <c r="Q27" s="138"/>
      <c r="R27" s="138"/>
      <c r="S27" s="138"/>
      <c r="T27" s="138"/>
      <c r="U27" s="138"/>
      <c r="V27" s="138"/>
      <c r="W27" s="138"/>
      <c r="X27" s="138"/>
      <c r="Y27" s="138"/>
      <c r="Z27" s="138"/>
      <c r="AA27" s="138"/>
      <c r="AB27" s="138"/>
      <c r="AC27" s="138"/>
      <c r="AD27" s="138"/>
      <c r="AE27" s="138"/>
      <c r="AF27" s="138"/>
      <c r="AG27" s="138"/>
      <c r="AH27" s="138"/>
      <c r="AI27" s="138"/>
      <c r="AJ27" s="138"/>
      <c r="AK27" s="138"/>
      <c r="AL27" s="138"/>
      <c r="AM27" s="138"/>
      <c r="AN27" s="138"/>
      <c r="AO27" s="138"/>
      <c r="AP27" s="138"/>
      <c r="AQ27" s="138"/>
      <c r="AR27" s="138"/>
      <c r="AS27" s="138"/>
      <c r="AT27" s="138"/>
      <c r="AU27" s="138"/>
      <c r="AV27" s="138"/>
      <c r="AW27" s="138"/>
      <c r="AX27" s="138"/>
      <c r="AY27" s="138"/>
      <c r="AZ27" s="138"/>
      <c r="BA27" s="138"/>
      <c r="BB27" s="138"/>
      <c r="BC27" s="138"/>
      <c r="BD27" s="138"/>
      <c r="BE27" s="138"/>
      <c r="BF27" s="138"/>
      <c r="BG27" s="138"/>
      <c r="BH27" s="138"/>
      <c r="BI27" s="138"/>
      <c r="BJ27" s="138"/>
      <c r="BK27" s="138"/>
      <c r="BL27" s="138"/>
      <c r="BM27" s="138"/>
      <c r="BN27" s="138"/>
      <c r="BO27" s="138"/>
      <c r="BP27" s="138"/>
      <c r="BQ27" s="138"/>
      <c r="BR27" s="138"/>
      <c r="BS27" s="138"/>
      <c r="BT27" s="138"/>
      <c r="BU27" s="138"/>
      <c r="BV27" s="138"/>
      <c r="BW27" s="138"/>
      <c r="BX27" s="138"/>
      <c r="BY27" s="138"/>
      <c r="BZ27" s="138"/>
      <c r="CA27" s="138"/>
      <c r="CB27" s="138"/>
      <c r="CC27" s="138"/>
      <c r="CD27" s="138"/>
      <c r="CE27" s="138"/>
      <c r="CF27" s="138"/>
      <c r="CG27" s="145"/>
      <c r="CH27" s="145"/>
      <c r="CI27" s="145"/>
      <c r="CJ27" s="145"/>
      <c r="CK27" s="145"/>
      <c r="CL27" s="145"/>
      <c r="CM27" s="145"/>
      <c r="CN27" s="145"/>
      <c r="CO27" s="145"/>
      <c r="CP27" s="145"/>
      <c r="CQ27" s="145"/>
      <c r="CR27" s="145"/>
    </row>
    <row r="28" spans="1:97" x14ac:dyDescent="0.25">
      <c r="A28" s="138"/>
      <c r="B28" s="138"/>
      <c r="C28" s="138"/>
      <c r="D28" s="138"/>
      <c r="E28" s="138"/>
      <c r="F28" s="138"/>
      <c r="G28" s="138"/>
      <c r="H28" s="138"/>
      <c r="I28" s="138"/>
      <c r="J28" s="144"/>
      <c r="K28" s="138"/>
      <c r="L28" s="138"/>
      <c r="M28" s="138"/>
      <c r="N28" s="138"/>
      <c r="O28" s="138"/>
      <c r="P28" s="138"/>
      <c r="Q28" s="138"/>
      <c r="R28" s="138"/>
      <c r="S28" s="138"/>
      <c r="T28" s="138"/>
      <c r="U28" s="138"/>
      <c r="V28" s="138"/>
      <c r="W28" s="138"/>
      <c r="X28" s="138"/>
      <c r="Y28" s="138"/>
      <c r="Z28" s="138"/>
      <c r="AA28" s="138"/>
      <c r="AB28" s="138"/>
      <c r="AC28" s="138"/>
      <c r="AD28" s="138"/>
      <c r="AE28" s="138"/>
      <c r="AF28" s="138"/>
      <c r="AG28" s="138"/>
      <c r="AH28" s="138"/>
      <c r="AI28" s="138"/>
      <c r="AJ28" s="138"/>
      <c r="AK28" s="138"/>
      <c r="AL28" s="138"/>
      <c r="AM28" s="138"/>
      <c r="AN28" s="138"/>
      <c r="AO28" s="138"/>
      <c r="AP28" s="138"/>
      <c r="AQ28" s="138"/>
      <c r="AR28" s="138"/>
      <c r="AS28" s="138"/>
      <c r="AT28" s="138"/>
      <c r="AU28" s="138"/>
      <c r="AV28" s="138"/>
      <c r="AW28" s="138"/>
      <c r="AX28" s="138"/>
      <c r="AY28" s="138"/>
      <c r="AZ28" s="138"/>
      <c r="BA28" s="138"/>
      <c r="BB28" s="138"/>
      <c r="BC28" s="138"/>
      <c r="BD28" s="138"/>
      <c r="BE28" s="138"/>
      <c r="BF28" s="138"/>
      <c r="BG28" s="138"/>
      <c r="BH28" s="138"/>
      <c r="BI28" s="138"/>
      <c r="BJ28" s="138"/>
      <c r="BK28" s="138"/>
      <c r="BL28" s="138"/>
      <c r="BM28" s="138"/>
      <c r="BN28" s="138"/>
      <c r="BO28" s="138"/>
      <c r="BP28" s="138"/>
      <c r="BQ28" s="138"/>
      <c r="BR28" s="138"/>
      <c r="BS28" s="138"/>
      <c r="BT28" s="138"/>
      <c r="BU28" s="138"/>
      <c r="BV28" s="138"/>
      <c r="BW28" s="138"/>
      <c r="BX28" s="138"/>
      <c r="BY28" s="138"/>
      <c r="BZ28" s="138"/>
      <c r="CA28" s="138"/>
      <c r="CB28" s="138"/>
      <c r="CC28" s="138"/>
      <c r="CD28" s="138"/>
      <c r="CE28" s="138"/>
      <c r="CF28" s="138"/>
      <c r="CG28" s="145"/>
      <c r="CH28" s="145"/>
      <c r="CI28" s="145"/>
      <c r="CJ28" s="145"/>
      <c r="CK28" s="145"/>
      <c r="CL28" s="145"/>
      <c r="CM28" s="145"/>
      <c r="CN28" s="145"/>
      <c r="CO28" s="145"/>
      <c r="CP28" s="145"/>
      <c r="CQ28" s="145"/>
      <c r="CR28" s="145"/>
    </row>
    <row r="29" spans="1:97" x14ac:dyDescent="0.25">
      <c r="J29" s="29"/>
      <c r="CG29" s="119"/>
      <c r="CH29" s="119"/>
      <c r="CI29" s="119"/>
      <c r="CJ29" s="119"/>
      <c r="CK29" s="119"/>
      <c r="CL29" s="119"/>
      <c r="CM29" s="119"/>
      <c r="CN29" s="119"/>
      <c r="CO29" s="119"/>
      <c r="CP29" s="119"/>
      <c r="CQ29" s="119"/>
      <c r="CR29" s="119"/>
    </row>
    <row r="30" spans="1:97" x14ac:dyDescent="0.25">
      <c r="J30" s="29"/>
    </row>
    <row r="31" spans="1:97" x14ac:dyDescent="0.25">
      <c r="J31" s="29"/>
    </row>
    <row r="32" spans="1:97" x14ac:dyDescent="0.25">
      <c r="J32" s="29"/>
    </row>
    <row r="33" spans="10:10" x14ac:dyDescent="0.25">
      <c r="J33" s="142"/>
    </row>
    <row r="34" spans="10:10" x14ac:dyDescent="0.25">
      <c r="J34" s="143"/>
    </row>
  </sheetData>
  <pageMargins left="0.7" right="0.7" top="0.75" bottom="0.75" header="0.3" footer="0.3"/>
  <pageSetup paperSize="9" orientation="portrait" horizontalDpi="4294967292" verticalDpi="4294967292"/>
  <legacyDrawing r:id="rId1"/>
  <tableParts count="26">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s>
  <extLst>
    <ext xmlns:x14="http://schemas.microsoft.com/office/spreadsheetml/2009/9/main" uri="{78C0D931-6437-407d-A8EE-F0AAD7539E65}">
      <x14:conditionalFormattings>
        <x14:conditionalFormatting xmlns:xm="http://schemas.microsoft.com/office/excel/2006/main">
          <x14:cfRule type="expression" priority="34" id="{F1644808-FBA4-EF4D-95F4-C654AD66B91E}">
            <xm:f>B3=VLOOKUP(B3,rennerstabel!$F:$F,1,0)</xm:f>
            <x14:dxf>
              <font>
                <color rgb="FF006100"/>
              </font>
              <fill>
                <patternFill>
                  <bgColor rgb="FFC6EFCE"/>
                </patternFill>
              </fill>
            </x14:dxf>
          </x14:cfRule>
          <xm:sqref>B3:B17 F3:F17 AX3:AX17 BB3:BB17 BF3:BF17 BJ3:BJ17 BN3:BN17 BV3:BV17 BZ3:BZ17 CD3:CD17 CM3:CM5 CM8:CM10 CQ8:CQ16 CQ3:CQ5 R3:R17 V3:V17 Z3:Z17 AL3:AL17 AP3:AP17 AT3:AT17 J3:J17 N3:N17 AD3:AD17 AH3:AH17</xm:sqref>
        </x14:conditionalFormatting>
        <x14:conditionalFormatting xmlns:xm="http://schemas.microsoft.com/office/excel/2006/main">
          <x14:cfRule type="expression" priority="5" id="{F99A094B-3222-6A43-B509-6E926AD16373}">
            <xm:f>CI3=VLOOKUP(CI3,rennerstabel!$F:$F,1,0)</xm:f>
            <x14:dxf>
              <fill>
                <patternFill>
                  <bgColor rgb="FFFFFF99"/>
                </patternFill>
              </fill>
            </x14:dxf>
          </x14:cfRule>
          <xm:sqref>CI3:CI22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L280"/>
  <sheetViews>
    <sheetView topLeftCell="D46" zoomScale="129" zoomScaleNormal="129" zoomScalePageLayoutView="150" workbookViewId="0">
      <selection activeCell="F17" sqref="F17:H17"/>
    </sheetView>
  </sheetViews>
  <sheetFormatPr defaultColWidth="9.140625" defaultRowHeight="15" zeroHeight="1" x14ac:dyDescent="0.25"/>
  <cols>
    <col min="1" max="1" width="3.42578125" hidden="1" customWidth="1"/>
    <col min="2" max="2" width="12.42578125" hidden="1" customWidth="1"/>
    <col min="3" max="3" width="5" hidden="1" customWidth="1"/>
    <col min="4" max="4" width="4.7109375" customWidth="1"/>
    <col min="5" max="5" width="5.7109375" customWidth="1"/>
    <col min="6" max="6" width="27.85546875" bestFit="1" customWidth="1"/>
    <col min="7" max="7" width="27.140625" bestFit="1" customWidth="1"/>
    <col min="8" max="8" width="6.42578125" style="96" bestFit="1" customWidth="1"/>
    <col min="9" max="9" width="6.42578125" style="96" customWidth="1"/>
    <col min="10" max="10" width="6.42578125" style="97" customWidth="1"/>
    <col min="11" max="11" width="6.42578125" style="98" customWidth="1"/>
    <col min="12" max="15" width="4.85546875" style="99" customWidth="1"/>
    <col min="16" max="16" width="4.7109375" style="99" customWidth="1"/>
    <col min="17" max="20" width="4.85546875" style="99" customWidth="1"/>
    <col min="21" max="21" width="4.28515625" style="100" customWidth="1"/>
    <col min="22" max="22" width="5.140625" style="100" customWidth="1"/>
    <col min="23" max="26" width="4.85546875" style="100" customWidth="1"/>
    <col min="27" max="32" width="4.85546875" style="101" customWidth="1"/>
    <col min="33" max="37" width="4.85546875" customWidth="1"/>
    <col min="38" max="38" width="9.140625" customWidth="1"/>
  </cols>
  <sheetData>
    <row r="1" spans="2:38" ht="84" customHeight="1" x14ac:dyDescent="0.25">
      <c r="B1" s="72" t="s">
        <v>87</v>
      </c>
      <c r="C1" s="72" t="s">
        <v>88</v>
      </c>
      <c r="D1" s="73" t="s">
        <v>89</v>
      </c>
      <c r="E1" s="74" t="s">
        <v>90</v>
      </c>
      <c r="F1" s="74" t="s">
        <v>91</v>
      </c>
      <c r="G1" s="74" t="s">
        <v>92</v>
      </c>
      <c r="H1" s="75" t="s">
        <v>93</v>
      </c>
      <c r="I1" s="76" t="s">
        <v>76</v>
      </c>
      <c r="J1" s="77" t="s">
        <v>77</v>
      </c>
      <c r="K1" s="78" t="s">
        <v>78</v>
      </c>
      <c r="L1" s="79" t="s">
        <v>85</v>
      </c>
      <c r="M1" s="79" t="s">
        <v>84</v>
      </c>
      <c r="N1" s="79" t="s">
        <v>83</v>
      </c>
      <c r="O1" s="79" t="s">
        <v>82</v>
      </c>
      <c r="P1" s="79" t="s">
        <v>81</v>
      </c>
      <c r="Q1" s="79" t="s">
        <v>80</v>
      </c>
      <c r="R1" s="79" t="s">
        <v>94</v>
      </c>
      <c r="S1" s="79" t="s">
        <v>95</v>
      </c>
      <c r="T1" s="79" t="s">
        <v>96</v>
      </c>
      <c r="U1" s="80" t="s">
        <v>97</v>
      </c>
      <c r="V1" s="80" t="s">
        <v>98</v>
      </c>
      <c r="W1" s="80" t="s">
        <v>99</v>
      </c>
      <c r="X1" s="80" t="s">
        <v>100</v>
      </c>
      <c r="Y1" s="80" t="s">
        <v>101</v>
      </c>
      <c r="Z1" s="80" t="s">
        <v>102</v>
      </c>
      <c r="AA1" s="81" t="s">
        <v>103</v>
      </c>
      <c r="AB1" s="81" t="s">
        <v>104</v>
      </c>
      <c r="AC1" s="81" t="s">
        <v>105</v>
      </c>
      <c r="AD1" s="81" t="s">
        <v>106</v>
      </c>
      <c r="AE1" s="81" t="s">
        <v>107</v>
      </c>
      <c r="AF1" s="81" t="s">
        <v>108</v>
      </c>
      <c r="AG1" s="74" t="s">
        <v>109</v>
      </c>
      <c r="AH1" s="74" t="s">
        <v>110</v>
      </c>
      <c r="AI1" s="74" t="s">
        <v>111</v>
      </c>
      <c r="AJ1" s="74" t="s">
        <v>112</v>
      </c>
      <c r="AK1" s="74" t="s">
        <v>113</v>
      </c>
      <c r="AL1" s="82" t="s">
        <v>114</v>
      </c>
    </row>
    <row r="2" spans="2:38" x14ac:dyDescent="0.25">
      <c r="B2" s="83"/>
      <c r="C2" s="83"/>
      <c r="D2" s="83"/>
      <c r="E2" s="84">
        <v>1</v>
      </c>
      <c r="F2" s="84" t="s">
        <v>182</v>
      </c>
      <c r="G2" s="84" t="s">
        <v>313</v>
      </c>
      <c r="H2" s="85">
        <f>SUM(L2:AK2)*rennerstabel!$AL2</f>
        <v>0</v>
      </c>
      <c r="I2" s="86">
        <f>SUM(rennerstabel!$L2:$T2)*rennerstabel!$AL2</f>
        <v>0</v>
      </c>
      <c r="J2" s="87">
        <f>SUM(rennerstabel!$U2:$Z2)*rennerstabel!$AL2</f>
        <v>0</v>
      </c>
      <c r="K2" s="88">
        <f>SUM(rennerstabel!$AA2:$AF2)*rennerstabel!$AL2</f>
        <v>0</v>
      </c>
      <c r="L2" s="89">
        <f>IFERROR(VLOOKUP(rennerstabel!$F2,Etappe1[[Rit 1]:[Punten]],2,0),0)</f>
        <v>0</v>
      </c>
      <c r="M2" s="89">
        <f>IFERROR(VLOOKUP(rennerstabel!$F2,Etappe2[[Rit 2]:[Punten]],2,0),0)</f>
        <v>0</v>
      </c>
      <c r="N2" s="89">
        <f>IFERROR(VLOOKUP(rennerstabel!$F2,Etappe3[[Rit 3]:[Punten]],2,0),0)</f>
        <v>0</v>
      </c>
      <c r="O2" s="89">
        <f>IFERROR(VLOOKUP(rennerstabel!$F2,Etappe4[[Rit 4]:[Punten]],2,0),0)</f>
        <v>0</v>
      </c>
      <c r="P2" s="89">
        <f>IFERROR(VLOOKUP(rennerstabel!$F2,Etappe5[[Rit 5]:[Punten]],2,0),0)</f>
        <v>0</v>
      </c>
      <c r="Q2" s="89">
        <f>IFERROR(VLOOKUP(rennerstabel!$F2,Etappe6[[Rit 6]:[Punten]],2,0),0)</f>
        <v>0</v>
      </c>
      <c r="R2" s="89">
        <f>IFERROR(VLOOKUP(rennerstabel!$F2,Etappe7[[Rit 7]:[Punten]],2,0),0)</f>
        <v>0</v>
      </c>
      <c r="S2" s="89">
        <f>IFERROR(VLOOKUP(rennerstabel!$F2,Etappe8[[Rit 8]:[Punten]],2,0),0)</f>
        <v>0</v>
      </c>
      <c r="T2" s="89">
        <f>IFERROR(VLOOKUP(rennerstabel!$F2,Etappe9[[Rit 9]:[Punten]],2,0),0)</f>
        <v>0</v>
      </c>
      <c r="U2" s="90">
        <f>IFERROR(VLOOKUP(rennerstabel!$F2,Etappe10[[Rit 10]:[Punten]],2,0),0)</f>
        <v>0</v>
      </c>
      <c r="V2" s="90">
        <f>IFERROR(VLOOKUP(rennerstabel!$F2,Etappe11[[Rit 11]:[Punten]],2,0),0)</f>
        <v>0</v>
      </c>
      <c r="W2" s="90">
        <f>IFERROR(VLOOKUP(rennerstabel!$F2,Etappe12[[Rit 12]:[Punten]],2,0),0)</f>
        <v>0</v>
      </c>
      <c r="X2" s="90">
        <f>IFERROR(VLOOKUP(rennerstabel!$F2,Etappe13[[Rit 13]:[Punten]],2,0),0)</f>
        <v>0</v>
      </c>
      <c r="Y2" s="90">
        <f>IFERROR(VLOOKUP(rennerstabel!$F2,Etappe14[[Rit 14]:[Punten]],2,0),0)</f>
        <v>0</v>
      </c>
      <c r="Z2" s="90">
        <f>IFERROR(VLOOKUP(rennerstabel!$F2,Etappe15[[Rit 15]:[Punten]],2,0),0)</f>
        <v>0</v>
      </c>
      <c r="AA2" s="91">
        <f>IFERROR(VLOOKUP(rennerstabel!$F2,Etappe16[[Rit 16]:[Punten]],2,0),0)</f>
        <v>0</v>
      </c>
      <c r="AB2" s="91">
        <f>IFERROR(VLOOKUP(rennerstabel!$F2,Etappe17[[Rit 17]:[Punten]],2,0),0)</f>
        <v>0</v>
      </c>
      <c r="AC2" s="91">
        <f>IFERROR(VLOOKUP(rennerstabel!$F2,Etappe18[[Rit 18]:[Punten]],2,0),0)</f>
        <v>0</v>
      </c>
      <c r="AD2" s="91">
        <f>IFERROR(VLOOKUP(rennerstabel!$F2,Etappe19[[Rit 19]:[Punten]],2,0),0)</f>
        <v>0</v>
      </c>
      <c r="AE2" s="91">
        <f>IFERROR(VLOOKUP(rennerstabel!$F2,Etappe20[[Rit 20]:[Punten]],2,0),0)</f>
        <v>0</v>
      </c>
      <c r="AF2" s="91">
        <f>IFERROR(VLOOKUP(rennerstabel!$F2,Etappe21[[Rit 21]:[Punten]],2,0),0)</f>
        <v>0</v>
      </c>
      <c r="AG2" s="83">
        <f>IFERROR(VLOOKUP(rennerstabel!$F2,TableGeel[[Renners]:[Punten]],2,0),0)</f>
        <v>0</v>
      </c>
      <c r="AH2" s="83">
        <f>IFERROR(VLOOKUP(rennerstabel!$F2,TablePloeg[[Renners]:[Punten]],2,0),0)</f>
        <v>0</v>
      </c>
      <c r="AI2" s="83">
        <f>IFERROR(VLOOKUP(rennerstabel!$F2,TableGroen[[Renners]:[Punten]],2,0),0)</f>
        <v>0</v>
      </c>
      <c r="AJ2" s="83">
        <f>IFERROR(VLOOKUP(rennerstabel!$F2,TableBolletjes[[Renners]:[Punten]],2,0),0)</f>
        <v>0</v>
      </c>
      <c r="AK2" s="83">
        <f>IFERROR(VLOOKUP(rennerstabel!$F2,TableWit[[Renners]:[Punten]],2,0),0)</f>
        <v>0</v>
      </c>
      <c r="AL2" s="92">
        <f>IF(rennerstabel!$D2="DNS",0,1)</f>
        <v>1</v>
      </c>
    </row>
    <row r="3" spans="2:38" x14ac:dyDescent="0.25">
      <c r="B3" s="93"/>
      <c r="C3" s="93"/>
      <c r="D3" s="93"/>
      <c r="E3" s="94">
        <v>2</v>
      </c>
      <c r="F3" s="84" t="s">
        <v>314</v>
      </c>
      <c r="G3" s="84" t="s">
        <v>313</v>
      </c>
      <c r="H3" s="85">
        <f>SUM(L3:AK3)*rennerstabel!$AL3</f>
        <v>0</v>
      </c>
      <c r="I3" s="86">
        <f>SUM(rennerstabel!$L3:$T3)*rennerstabel!$AL3</f>
        <v>0</v>
      </c>
      <c r="J3" s="87">
        <f>SUM(rennerstabel!$U3:$Z3)*rennerstabel!$AL3</f>
        <v>0</v>
      </c>
      <c r="K3" s="88">
        <f>SUM(rennerstabel!$AA3:$AF3)*rennerstabel!$AL3</f>
        <v>0</v>
      </c>
      <c r="L3" s="89">
        <f>IFERROR(VLOOKUP(rennerstabel!$F3,Etappe1[[Rit 1]:[Punten]],2,0),0)</f>
        <v>0</v>
      </c>
      <c r="M3" s="89">
        <f>IFERROR(VLOOKUP(rennerstabel!$F3,Etappe2[[Rit 2]:[Punten]],2,0),0)</f>
        <v>0</v>
      </c>
      <c r="N3" s="89">
        <f>IFERROR(VLOOKUP(rennerstabel!$F3,Etappe3[[Rit 3]:[Punten]],2,0),0)</f>
        <v>0</v>
      </c>
      <c r="O3" s="89">
        <f>IFERROR(VLOOKUP(rennerstabel!$F3,Etappe4[[Rit 4]:[Punten]],2,0),0)</f>
        <v>0</v>
      </c>
      <c r="P3" s="89">
        <f>IFERROR(VLOOKUP(rennerstabel!$F3,Etappe5[[Rit 5]:[Punten]],2,0),0)</f>
        <v>0</v>
      </c>
      <c r="Q3" s="89">
        <f>IFERROR(VLOOKUP(rennerstabel!$F3,Etappe6[[Rit 6]:[Punten]],2,0),0)</f>
        <v>0</v>
      </c>
      <c r="R3" s="89">
        <f>IFERROR(VLOOKUP(rennerstabel!$F3,Etappe7[[Rit 7]:[Punten]],2,0),0)</f>
        <v>0</v>
      </c>
      <c r="S3" s="89">
        <f>IFERROR(VLOOKUP(rennerstabel!$F3,Etappe8[[Rit 8]:[Punten]],2,0),0)</f>
        <v>0</v>
      </c>
      <c r="T3" s="89">
        <f>IFERROR(VLOOKUP(rennerstabel!$F3,Etappe9[[Rit 9]:[Punten]],2,0),0)</f>
        <v>0</v>
      </c>
      <c r="U3" s="90">
        <f>IFERROR(VLOOKUP(rennerstabel!$F3,Etappe10[[Rit 10]:[Punten]],2,0),0)</f>
        <v>0</v>
      </c>
      <c r="V3" s="90">
        <f>IFERROR(VLOOKUP(rennerstabel!$F3,Etappe11[[Rit 11]:[Punten]],2,0),0)</f>
        <v>0</v>
      </c>
      <c r="W3" s="90">
        <f>IFERROR(VLOOKUP(rennerstabel!$F3,Etappe12[[Rit 12]:[Punten]],2,0),0)</f>
        <v>0</v>
      </c>
      <c r="X3" s="90">
        <f>IFERROR(VLOOKUP(rennerstabel!$F3,Etappe13[[Rit 13]:[Punten]],2,0),0)</f>
        <v>0</v>
      </c>
      <c r="Y3" s="90">
        <f>IFERROR(VLOOKUP(rennerstabel!$F3,Etappe14[[Rit 14]:[Punten]],2,0),0)</f>
        <v>0</v>
      </c>
      <c r="Z3" s="90">
        <f>IFERROR(VLOOKUP(rennerstabel!$F3,Etappe15[[Rit 15]:[Punten]],2,0),0)</f>
        <v>0</v>
      </c>
      <c r="AA3" s="91">
        <f>IFERROR(VLOOKUP(rennerstabel!$F3,Etappe16[[Rit 16]:[Punten]],2,0),0)</f>
        <v>0</v>
      </c>
      <c r="AB3" s="91">
        <f>IFERROR(VLOOKUP(rennerstabel!$F3,Etappe17[[Rit 17]:[Punten]],2,0),0)</f>
        <v>0</v>
      </c>
      <c r="AC3" s="91">
        <f>IFERROR(VLOOKUP(rennerstabel!$F3,Etappe18[[Rit 18]:[Punten]],2,0),0)</f>
        <v>0</v>
      </c>
      <c r="AD3" s="91">
        <f>IFERROR(VLOOKUP(rennerstabel!$F3,Etappe19[[Rit 19]:[Punten]],2,0),0)</f>
        <v>0</v>
      </c>
      <c r="AE3" s="91">
        <f>IFERROR(VLOOKUP(rennerstabel!$F3,Etappe20[[Rit 20]:[Punten]],2,0),0)</f>
        <v>0</v>
      </c>
      <c r="AF3" s="91">
        <f>IFERROR(VLOOKUP(rennerstabel!$F3,Etappe21[[Rit 21]:[Punten]],2,0),0)</f>
        <v>0</v>
      </c>
      <c r="AG3" s="93">
        <f>IFERROR(VLOOKUP(rennerstabel!$F3,TableGeel[[Renners]:[Punten]],2,0),0)</f>
        <v>0</v>
      </c>
      <c r="AH3" s="93">
        <f>IFERROR(VLOOKUP(rennerstabel!$F3,TablePloeg[[Renners]:[Punten]],2,0),0)</f>
        <v>0</v>
      </c>
      <c r="AI3" s="93">
        <f>IFERROR(VLOOKUP(rennerstabel!$F3,TableGroen[[Renners]:[Punten]],2,0),0)</f>
        <v>0</v>
      </c>
      <c r="AJ3" s="93">
        <f>IFERROR(VLOOKUP(rennerstabel!$F3,TableBolletjes[[Renners]:[Punten]],2,0),0)</f>
        <v>0</v>
      </c>
      <c r="AK3" s="93">
        <f>IFERROR(VLOOKUP(rennerstabel!$F3,TableWit[[Renners]:[Punten]],2,0),0)</f>
        <v>0</v>
      </c>
      <c r="AL3" s="95">
        <f>IF(rennerstabel!$D3="DNS",0,1)</f>
        <v>1</v>
      </c>
    </row>
    <row r="4" spans="2:38" x14ac:dyDescent="0.25">
      <c r="B4" s="83"/>
      <c r="C4" s="83"/>
      <c r="D4" s="83"/>
      <c r="E4" s="84">
        <v>3</v>
      </c>
      <c r="F4" s="84" t="s">
        <v>183</v>
      </c>
      <c r="G4" s="84" t="s">
        <v>313</v>
      </c>
      <c r="H4" s="85">
        <f>SUM(L4:AK4)*rennerstabel!$AL4</f>
        <v>0</v>
      </c>
      <c r="I4" s="86">
        <f>SUM(rennerstabel!$L4:$T4)*rennerstabel!$AL4</f>
        <v>0</v>
      </c>
      <c r="J4" s="87">
        <f>SUM(rennerstabel!$U4:$Z4)*rennerstabel!$AL4</f>
        <v>0</v>
      </c>
      <c r="K4" s="88">
        <f>SUM(rennerstabel!$AA4:$AF4)*rennerstabel!$AL4</f>
        <v>0</v>
      </c>
      <c r="L4" s="89">
        <f>IFERROR(VLOOKUP(rennerstabel!$F4,Etappe1[[Rit 1]:[Punten]],2,0),0)</f>
        <v>0</v>
      </c>
      <c r="M4" s="89">
        <f>IFERROR(VLOOKUP(rennerstabel!$F4,Etappe2[[Rit 2]:[Punten]],2,0),0)</f>
        <v>0</v>
      </c>
      <c r="N4" s="89">
        <f>IFERROR(VLOOKUP(rennerstabel!$F4,Etappe3[[Rit 3]:[Punten]],2,0),0)</f>
        <v>0</v>
      </c>
      <c r="O4" s="89">
        <f>IFERROR(VLOOKUP(rennerstabel!$F4,Etappe4[[Rit 4]:[Punten]],2,0),0)</f>
        <v>0</v>
      </c>
      <c r="P4" s="89">
        <f>IFERROR(VLOOKUP(rennerstabel!$F4,Etappe5[[Rit 5]:[Punten]],2,0),0)</f>
        <v>0</v>
      </c>
      <c r="Q4" s="89">
        <f>IFERROR(VLOOKUP(rennerstabel!$F4,Etappe6[[Rit 6]:[Punten]],2,0),0)</f>
        <v>0</v>
      </c>
      <c r="R4" s="89">
        <f>IFERROR(VLOOKUP(rennerstabel!$F4,Etappe7[[Rit 7]:[Punten]],2,0),0)</f>
        <v>0</v>
      </c>
      <c r="S4" s="89">
        <f>IFERROR(VLOOKUP(rennerstabel!$F4,Etappe8[[Rit 8]:[Punten]],2,0),0)</f>
        <v>0</v>
      </c>
      <c r="T4" s="89">
        <f>IFERROR(VLOOKUP(rennerstabel!$F4,Etappe9[[Rit 9]:[Punten]],2,0),0)</f>
        <v>0</v>
      </c>
      <c r="U4" s="90">
        <f>IFERROR(VLOOKUP(rennerstabel!$F4,Etappe10[[Rit 10]:[Punten]],2,0),0)</f>
        <v>0</v>
      </c>
      <c r="V4" s="90">
        <f>IFERROR(VLOOKUP(rennerstabel!$F4,Etappe11[[Rit 11]:[Punten]],2,0),0)</f>
        <v>0</v>
      </c>
      <c r="W4" s="90">
        <f>IFERROR(VLOOKUP(rennerstabel!$F4,Etappe12[[Rit 12]:[Punten]],2,0),0)</f>
        <v>0</v>
      </c>
      <c r="X4" s="90">
        <f>IFERROR(VLOOKUP(rennerstabel!$F4,Etappe13[[Rit 13]:[Punten]],2,0),0)</f>
        <v>0</v>
      </c>
      <c r="Y4" s="90">
        <f>IFERROR(VLOOKUP(rennerstabel!$F4,Etappe14[[Rit 14]:[Punten]],2,0),0)</f>
        <v>0</v>
      </c>
      <c r="Z4" s="90">
        <f>IFERROR(VLOOKUP(rennerstabel!$F4,Etappe15[[Rit 15]:[Punten]],2,0),0)</f>
        <v>0</v>
      </c>
      <c r="AA4" s="91">
        <f>IFERROR(VLOOKUP(rennerstabel!$F4,Etappe16[[Rit 16]:[Punten]],2,0),0)</f>
        <v>0</v>
      </c>
      <c r="AB4" s="91">
        <f>IFERROR(VLOOKUP(rennerstabel!$F4,Etappe17[[Rit 17]:[Punten]],2,0),0)</f>
        <v>0</v>
      </c>
      <c r="AC4" s="91">
        <f>IFERROR(VLOOKUP(rennerstabel!$F4,Etappe18[[Rit 18]:[Punten]],2,0),0)</f>
        <v>0</v>
      </c>
      <c r="AD4" s="91">
        <f>IFERROR(VLOOKUP(rennerstabel!$F4,Etappe19[[Rit 19]:[Punten]],2,0),0)</f>
        <v>0</v>
      </c>
      <c r="AE4" s="91">
        <f>IFERROR(VLOOKUP(rennerstabel!$F4,Etappe20[[Rit 20]:[Punten]],2,0),0)</f>
        <v>0</v>
      </c>
      <c r="AF4" s="91">
        <f>IFERROR(VLOOKUP(rennerstabel!$F4,Etappe21[[Rit 21]:[Punten]],2,0),0)</f>
        <v>0</v>
      </c>
      <c r="AG4" s="83">
        <f>IFERROR(VLOOKUP(rennerstabel!$F4,TableGeel[[Renners]:[Punten]],2,0),0)</f>
        <v>0</v>
      </c>
      <c r="AH4" s="83">
        <f>IFERROR(VLOOKUP(rennerstabel!$F4,TablePloeg[[Renners]:[Punten]],2,0),0)</f>
        <v>0</v>
      </c>
      <c r="AI4" s="83">
        <f>IFERROR(VLOOKUP(rennerstabel!$F4,TableGroen[[Renners]:[Punten]],2,0),0)</f>
        <v>0</v>
      </c>
      <c r="AJ4" s="83">
        <f>IFERROR(VLOOKUP(rennerstabel!$F4,TableBolletjes[[Renners]:[Punten]],2,0),0)</f>
        <v>0</v>
      </c>
      <c r="AK4" s="83">
        <f>IFERROR(VLOOKUP(rennerstabel!$F4,TableWit[[Renners]:[Punten]],2,0),0)</f>
        <v>0</v>
      </c>
      <c r="AL4" s="92">
        <f>IF(rennerstabel!$D4="DNS",0,1)</f>
        <v>1</v>
      </c>
    </row>
    <row r="5" spans="2:38" x14ac:dyDescent="0.25">
      <c r="B5" s="93"/>
      <c r="C5" s="93"/>
      <c r="D5" s="93"/>
      <c r="E5" s="94">
        <v>4</v>
      </c>
      <c r="F5" s="84" t="s">
        <v>315</v>
      </c>
      <c r="G5" s="84" t="s">
        <v>313</v>
      </c>
      <c r="H5" s="85">
        <f>SUM(L5:AK5)*rennerstabel!$AL5</f>
        <v>0</v>
      </c>
      <c r="I5" s="86">
        <f>SUM(rennerstabel!$L5:$T5)*rennerstabel!$AL5</f>
        <v>0</v>
      </c>
      <c r="J5" s="87">
        <f>SUM(rennerstabel!$U5:$Z5)*rennerstabel!$AL5</f>
        <v>0</v>
      </c>
      <c r="K5" s="88">
        <f>SUM(rennerstabel!$AA5:$AF5)*rennerstabel!$AL5</f>
        <v>0</v>
      </c>
      <c r="L5" s="89">
        <f>IFERROR(VLOOKUP(rennerstabel!$F5,Etappe1[[Rit 1]:[Punten]],2,0),0)</f>
        <v>0</v>
      </c>
      <c r="M5" s="89">
        <f>IFERROR(VLOOKUP(rennerstabel!$F5,Etappe2[[Rit 2]:[Punten]],2,0),0)</f>
        <v>0</v>
      </c>
      <c r="N5" s="89">
        <f>IFERROR(VLOOKUP(rennerstabel!$F5,Etappe3[[Rit 3]:[Punten]],2,0),0)</f>
        <v>0</v>
      </c>
      <c r="O5" s="89">
        <f>IFERROR(VLOOKUP(rennerstabel!$F5,Etappe4[[Rit 4]:[Punten]],2,0),0)</f>
        <v>0</v>
      </c>
      <c r="P5" s="89">
        <f>IFERROR(VLOOKUP(rennerstabel!$F5,Etappe5[[Rit 5]:[Punten]],2,0),0)</f>
        <v>0</v>
      </c>
      <c r="Q5" s="89">
        <f>IFERROR(VLOOKUP(rennerstabel!$F5,Etappe6[[Rit 6]:[Punten]],2,0),0)</f>
        <v>0</v>
      </c>
      <c r="R5" s="89">
        <f>IFERROR(VLOOKUP(rennerstabel!$F5,Etappe7[[Rit 7]:[Punten]],2,0),0)</f>
        <v>0</v>
      </c>
      <c r="S5" s="89">
        <f>IFERROR(VLOOKUP(rennerstabel!$F5,Etappe8[[Rit 8]:[Punten]],2,0),0)</f>
        <v>0</v>
      </c>
      <c r="T5" s="89">
        <f>IFERROR(VLOOKUP(rennerstabel!$F5,Etappe9[[Rit 9]:[Punten]],2,0),0)</f>
        <v>0</v>
      </c>
      <c r="U5" s="90">
        <f>IFERROR(VLOOKUP(rennerstabel!$F5,Etappe10[[Rit 10]:[Punten]],2,0),0)</f>
        <v>0</v>
      </c>
      <c r="V5" s="90">
        <f>IFERROR(VLOOKUP(rennerstabel!$F5,Etappe11[[Rit 11]:[Punten]],2,0),0)</f>
        <v>0</v>
      </c>
      <c r="W5" s="90">
        <f>IFERROR(VLOOKUP(rennerstabel!$F5,Etappe12[[Rit 12]:[Punten]],2,0),0)</f>
        <v>0</v>
      </c>
      <c r="X5" s="90">
        <f>IFERROR(VLOOKUP(rennerstabel!$F5,Etappe13[[Rit 13]:[Punten]],2,0),0)</f>
        <v>0</v>
      </c>
      <c r="Y5" s="90">
        <f>IFERROR(VLOOKUP(rennerstabel!$F5,Etappe14[[Rit 14]:[Punten]],2,0),0)</f>
        <v>0</v>
      </c>
      <c r="Z5" s="90">
        <f>IFERROR(VLOOKUP(rennerstabel!$F5,Etappe15[[Rit 15]:[Punten]],2,0),0)</f>
        <v>0</v>
      </c>
      <c r="AA5" s="91">
        <f>IFERROR(VLOOKUP(rennerstabel!$F5,Etappe16[[Rit 16]:[Punten]],2,0),0)</f>
        <v>0</v>
      </c>
      <c r="AB5" s="91">
        <f>IFERROR(VLOOKUP(rennerstabel!$F5,Etappe17[[Rit 17]:[Punten]],2,0),0)</f>
        <v>0</v>
      </c>
      <c r="AC5" s="91">
        <f>IFERROR(VLOOKUP(rennerstabel!$F5,Etappe18[[Rit 18]:[Punten]],2,0),0)</f>
        <v>0</v>
      </c>
      <c r="AD5" s="91">
        <f>IFERROR(VLOOKUP(rennerstabel!$F5,Etappe19[[Rit 19]:[Punten]],2,0),0)</f>
        <v>0</v>
      </c>
      <c r="AE5" s="91">
        <f>IFERROR(VLOOKUP(rennerstabel!$F5,Etappe20[[Rit 20]:[Punten]],2,0),0)</f>
        <v>0</v>
      </c>
      <c r="AF5" s="91">
        <f>IFERROR(VLOOKUP(rennerstabel!$F5,Etappe21[[Rit 21]:[Punten]],2,0),0)</f>
        <v>0</v>
      </c>
      <c r="AG5" s="93">
        <f>IFERROR(VLOOKUP(rennerstabel!$F5,TableGeel[[Renners]:[Punten]],2,0),0)</f>
        <v>0</v>
      </c>
      <c r="AH5" s="93">
        <f>IFERROR(VLOOKUP(rennerstabel!$F5,TablePloeg[[Renners]:[Punten]],2,0),0)</f>
        <v>0</v>
      </c>
      <c r="AI5" s="93">
        <f>IFERROR(VLOOKUP(rennerstabel!$F5,TableGroen[[Renners]:[Punten]],2,0),0)</f>
        <v>0</v>
      </c>
      <c r="AJ5" s="93">
        <f>IFERROR(VLOOKUP(rennerstabel!$F5,TableBolletjes[[Renners]:[Punten]],2,0),0)</f>
        <v>0</v>
      </c>
      <c r="AK5" s="93">
        <f>IFERROR(VLOOKUP(rennerstabel!$F5,TableWit[[Renners]:[Punten]],2,0),0)</f>
        <v>0</v>
      </c>
      <c r="AL5" s="95">
        <f>IF(rennerstabel!$D5="DNS",0,1)</f>
        <v>1</v>
      </c>
    </row>
    <row r="6" spans="2:38" x14ac:dyDescent="0.25">
      <c r="B6" s="83"/>
      <c r="C6" s="83"/>
      <c r="D6" s="83"/>
      <c r="E6" s="84">
        <v>5</v>
      </c>
      <c r="F6" s="84" t="s">
        <v>316</v>
      </c>
      <c r="G6" s="84" t="s">
        <v>313</v>
      </c>
      <c r="H6" s="85">
        <f>SUM(L6:AK6)*rennerstabel!$AL6</f>
        <v>0</v>
      </c>
      <c r="I6" s="86">
        <f>SUM(rennerstabel!$L6:$T6)*rennerstabel!$AL6</f>
        <v>0</v>
      </c>
      <c r="J6" s="87">
        <f>SUM(rennerstabel!$U6:$Z6)*rennerstabel!$AL6</f>
        <v>0</v>
      </c>
      <c r="K6" s="88">
        <f>SUM(rennerstabel!$AA6:$AF6)*rennerstabel!$AL6</f>
        <v>0</v>
      </c>
      <c r="L6" s="89">
        <f>IFERROR(VLOOKUP(rennerstabel!$F6,Etappe1[[Rit 1]:[Punten]],2,0),0)</f>
        <v>0</v>
      </c>
      <c r="M6" s="89">
        <f>IFERROR(VLOOKUP(rennerstabel!$F6,Etappe2[[Rit 2]:[Punten]],2,0),0)</f>
        <v>0</v>
      </c>
      <c r="N6" s="89">
        <f>IFERROR(VLOOKUP(rennerstabel!$F6,Etappe3[[Rit 3]:[Punten]],2,0),0)</f>
        <v>0</v>
      </c>
      <c r="O6" s="89">
        <f>IFERROR(VLOOKUP(rennerstabel!$F6,Etappe4[[Rit 4]:[Punten]],2,0),0)</f>
        <v>0</v>
      </c>
      <c r="P6" s="89">
        <f>IFERROR(VLOOKUP(rennerstabel!$F6,Etappe5[[Rit 5]:[Punten]],2,0),0)</f>
        <v>0</v>
      </c>
      <c r="Q6" s="89">
        <f>IFERROR(VLOOKUP(rennerstabel!$F6,Etappe6[[Rit 6]:[Punten]],2,0),0)</f>
        <v>0</v>
      </c>
      <c r="R6" s="89">
        <f>IFERROR(VLOOKUP(rennerstabel!$F6,Etappe7[[Rit 7]:[Punten]],2,0),0)</f>
        <v>0</v>
      </c>
      <c r="S6" s="89">
        <f>IFERROR(VLOOKUP(rennerstabel!$F6,Etappe8[[Rit 8]:[Punten]],2,0),0)</f>
        <v>0</v>
      </c>
      <c r="T6" s="89">
        <f>IFERROR(VLOOKUP(rennerstabel!$F6,Etappe9[[Rit 9]:[Punten]],2,0),0)</f>
        <v>0</v>
      </c>
      <c r="U6" s="90">
        <f>IFERROR(VLOOKUP(rennerstabel!$F6,Etappe10[[Rit 10]:[Punten]],2,0),0)</f>
        <v>0</v>
      </c>
      <c r="V6" s="90">
        <f>IFERROR(VLOOKUP(rennerstabel!$F6,Etappe11[[Rit 11]:[Punten]],2,0),0)</f>
        <v>0</v>
      </c>
      <c r="W6" s="90">
        <f>IFERROR(VLOOKUP(rennerstabel!$F6,Etappe12[[Rit 12]:[Punten]],2,0),0)</f>
        <v>0</v>
      </c>
      <c r="X6" s="90">
        <f>IFERROR(VLOOKUP(rennerstabel!$F6,Etappe13[[Rit 13]:[Punten]],2,0),0)</f>
        <v>0</v>
      </c>
      <c r="Y6" s="90">
        <f>IFERROR(VLOOKUP(rennerstabel!$F6,Etappe14[[Rit 14]:[Punten]],2,0),0)</f>
        <v>0</v>
      </c>
      <c r="Z6" s="90">
        <f>IFERROR(VLOOKUP(rennerstabel!$F6,Etappe15[[Rit 15]:[Punten]],2,0),0)</f>
        <v>0</v>
      </c>
      <c r="AA6" s="91">
        <f>IFERROR(VLOOKUP(rennerstabel!$F6,Etappe16[[Rit 16]:[Punten]],2,0),0)</f>
        <v>0</v>
      </c>
      <c r="AB6" s="91">
        <f>IFERROR(VLOOKUP(rennerstabel!$F6,Etappe17[[Rit 17]:[Punten]],2,0),0)</f>
        <v>0</v>
      </c>
      <c r="AC6" s="91">
        <f>IFERROR(VLOOKUP(rennerstabel!$F6,Etappe18[[Rit 18]:[Punten]],2,0),0)</f>
        <v>0</v>
      </c>
      <c r="AD6" s="91">
        <f>IFERROR(VLOOKUP(rennerstabel!$F6,Etappe19[[Rit 19]:[Punten]],2,0),0)</f>
        <v>0</v>
      </c>
      <c r="AE6" s="91">
        <f>IFERROR(VLOOKUP(rennerstabel!$F6,Etappe20[[Rit 20]:[Punten]],2,0),0)</f>
        <v>0</v>
      </c>
      <c r="AF6" s="91">
        <f>IFERROR(VLOOKUP(rennerstabel!$F6,Etappe21[[Rit 21]:[Punten]],2,0),0)</f>
        <v>0</v>
      </c>
      <c r="AG6" s="83">
        <f>IFERROR(VLOOKUP(rennerstabel!$F6,TableGeel[[Renners]:[Punten]],2,0),0)</f>
        <v>0</v>
      </c>
      <c r="AH6" s="83">
        <f>IFERROR(VLOOKUP(rennerstabel!$F6,TablePloeg[[Renners]:[Punten]],2,0),0)</f>
        <v>0</v>
      </c>
      <c r="AI6" s="83">
        <f>IFERROR(VLOOKUP(rennerstabel!$F6,TableGroen[[Renners]:[Punten]],2,0),0)</f>
        <v>0</v>
      </c>
      <c r="AJ6" s="83">
        <f>IFERROR(VLOOKUP(rennerstabel!$F6,TableBolletjes[[Renners]:[Punten]],2,0),0)</f>
        <v>0</v>
      </c>
      <c r="AK6" s="83">
        <f>IFERROR(VLOOKUP(rennerstabel!$F6,TableWit[[Renners]:[Punten]],2,0),0)</f>
        <v>0</v>
      </c>
      <c r="AL6" s="92">
        <f>IF(rennerstabel!$D6="DNS",0,1)</f>
        <v>1</v>
      </c>
    </row>
    <row r="7" spans="2:38" x14ac:dyDescent="0.25">
      <c r="B7" s="93"/>
      <c r="C7" s="93"/>
      <c r="D7" s="93"/>
      <c r="E7" s="94">
        <v>6</v>
      </c>
      <c r="F7" s="84" t="s">
        <v>317</v>
      </c>
      <c r="G7" s="84" t="s">
        <v>313</v>
      </c>
      <c r="H7" s="85">
        <f>SUM(L7:AK7)*rennerstabel!$AL7</f>
        <v>0</v>
      </c>
      <c r="I7" s="86">
        <f>SUM(rennerstabel!$L7:$T7)*rennerstabel!$AL7</f>
        <v>0</v>
      </c>
      <c r="J7" s="87">
        <f>SUM(rennerstabel!$U7:$Z7)*rennerstabel!$AL7</f>
        <v>0</v>
      </c>
      <c r="K7" s="88">
        <f>SUM(rennerstabel!$AA7:$AF7)*rennerstabel!$AL7</f>
        <v>0</v>
      </c>
      <c r="L7" s="89">
        <f>IFERROR(VLOOKUP(rennerstabel!$F7,Etappe1[[Rit 1]:[Punten]],2,0),0)</f>
        <v>0</v>
      </c>
      <c r="M7" s="89">
        <f>IFERROR(VLOOKUP(rennerstabel!$F7,Etappe2[[Rit 2]:[Punten]],2,0),0)</f>
        <v>0</v>
      </c>
      <c r="N7" s="89">
        <f>IFERROR(VLOOKUP(rennerstabel!$F7,Etappe3[[Rit 3]:[Punten]],2,0),0)</f>
        <v>0</v>
      </c>
      <c r="O7" s="89">
        <f>IFERROR(VLOOKUP(rennerstabel!$F7,Etappe4[[Rit 4]:[Punten]],2,0),0)</f>
        <v>0</v>
      </c>
      <c r="P7" s="89">
        <f>IFERROR(VLOOKUP(rennerstabel!$F7,Etappe5[[Rit 5]:[Punten]],2,0),0)</f>
        <v>0</v>
      </c>
      <c r="Q7" s="89">
        <f>IFERROR(VLOOKUP(rennerstabel!$F7,Etappe6[[Rit 6]:[Punten]],2,0),0)</f>
        <v>0</v>
      </c>
      <c r="R7" s="89">
        <f>IFERROR(VLOOKUP(rennerstabel!$F7,Etappe7[[Rit 7]:[Punten]],2,0),0)</f>
        <v>0</v>
      </c>
      <c r="S7" s="89">
        <f>IFERROR(VLOOKUP(rennerstabel!$F7,Etappe8[[Rit 8]:[Punten]],2,0),0)</f>
        <v>0</v>
      </c>
      <c r="T7" s="89">
        <f>IFERROR(VLOOKUP(rennerstabel!$F7,Etappe9[[Rit 9]:[Punten]],2,0),0)</f>
        <v>0</v>
      </c>
      <c r="U7" s="90">
        <f>IFERROR(VLOOKUP(rennerstabel!$F7,Etappe10[[Rit 10]:[Punten]],2,0),0)</f>
        <v>0</v>
      </c>
      <c r="V7" s="90">
        <f>IFERROR(VLOOKUP(rennerstabel!$F7,Etappe11[[Rit 11]:[Punten]],2,0),0)</f>
        <v>0</v>
      </c>
      <c r="W7" s="90">
        <f>IFERROR(VLOOKUP(rennerstabel!$F7,Etappe12[[Rit 12]:[Punten]],2,0),0)</f>
        <v>0</v>
      </c>
      <c r="X7" s="90">
        <f>IFERROR(VLOOKUP(rennerstabel!$F7,Etappe13[[Rit 13]:[Punten]],2,0),0)</f>
        <v>0</v>
      </c>
      <c r="Y7" s="90">
        <f>IFERROR(VLOOKUP(rennerstabel!$F7,Etappe14[[Rit 14]:[Punten]],2,0),0)</f>
        <v>0</v>
      </c>
      <c r="Z7" s="90">
        <f>IFERROR(VLOOKUP(rennerstabel!$F7,Etappe15[[Rit 15]:[Punten]],2,0),0)</f>
        <v>0</v>
      </c>
      <c r="AA7" s="91">
        <f>IFERROR(VLOOKUP(rennerstabel!$F7,Etappe16[[Rit 16]:[Punten]],2,0),0)</f>
        <v>0</v>
      </c>
      <c r="AB7" s="91">
        <f>IFERROR(VLOOKUP(rennerstabel!$F7,Etappe17[[Rit 17]:[Punten]],2,0),0)</f>
        <v>0</v>
      </c>
      <c r="AC7" s="91">
        <f>IFERROR(VLOOKUP(rennerstabel!$F7,Etappe18[[Rit 18]:[Punten]],2,0),0)</f>
        <v>0</v>
      </c>
      <c r="AD7" s="91">
        <f>IFERROR(VLOOKUP(rennerstabel!$F7,Etappe19[[Rit 19]:[Punten]],2,0),0)</f>
        <v>0</v>
      </c>
      <c r="AE7" s="91">
        <f>IFERROR(VLOOKUP(rennerstabel!$F7,Etappe20[[Rit 20]:[Punten]],2,0),0)</f>
        <v>0</v>
      </c>
      <c r="AF7" s="91">
        <f>IFERROR(VLOOKUP(rennerstabel!$F7,Etappe21[[Rit 21]:[Punten]],2,0),0)</f>
        <v>0</v>
      </c>
      <c r="AG7" s="93">
        <f>IFERROR(VLOOKUP(rennerstabel!$F7,TableGeel[[Renners]:[Punten]],2,0),0)</f>
        <v>0</v>
      </c>
      <c r="AH7" s="93">
        <f>IFERROR(VLOOKUP(rennerstabel!$F7,TablePloeg[[Renners]:[Punten]],2,0),0)</f>
        <v>0</v>
      </c>
      <c r="AI7" s="93">
        <f>IFERROR(VLOOKUP(rennerstabel!$F7,TableGroen[[Renners]:[Punten]],2,0),0)</f>
        <v>0</v>
      </c>
      <c r="AJ7" s="93">
        <f>IFERROR(VLOOKUP(rennerstabel!$F7,TableBolletjes[[Renners]:[Punten]],2,0),0)</f>
        <v>0</v>
      </c>
      <c r="AK7" s="93">
        <f>IFERROR(VLOOKUP(rennerstabel!$F7,TableWit[[Renners]:[Punten]],2,0),0)</f>
        <v>0</v>
      </c>
      <c r="AL7" s="95">
        <f>IF(rennerstabel!$D7="DNS",0,1)</f>
        <v>1</v>
      </c>
    </row>
    <row r="8" spans="2:38" x14ac:dyDescent="0.25">
      <c r="B8" s="83"/>
      <c r="C8" s="83"/>
      <c r="D8" s="83"/>
      <c r="E8" s="84">
        <v>7</v>
      </c>
      <c r="F8" s="84" t="s">
        <v>318</v>
      </c>
      <c r="G8" s="84" t="s">
        <v>313</v>
      </c>
      <c r="H8" s="85">
        <f>SUM(L8:AK8)*rennerstabel!$AL8</f>
        <v>0</v>
      </c>
      <c r="I8" s="86">
        <f>SUM(rennerstabel!$L8:$T8)*rennerstabel!$AL8</f>
        <v>0</v>
      </c>
      <c r="J8" s="87">
        <f>SUM(rennerstabel!$U8:$Z8)*rennerstabel!$AL8</f>
        <v>0</v>
      </c>
      <c r="K8" s="88">
        <f>SUM(rennerstabel!$AA8:$AF8)*rennerstabel!$AL8</f>
        <v>0</v>
      </c>
      <c r="L8" s="89">
        <f>IFERROR(VLOOKUP(rennerstabel!$F8,Etappe1[[Rit 1]:[Punten]],2,0),0)</f>
        <v>0</v>
      </c>
      <c r="M8" s="89">
        <f>IFERROR(VLOOKUP(rennerstabel!$F8,Etappe2[[Rit 2]:[Punten]],2,0),0)</f>
        <v>0</v>
      </c>
      <c r="N8" s="89">
        <f>IFERROR(VLOOKUP(rennerstabel!$F8,Etappe3[[Rit 3]:[Punten]],2,0),0)</f>
        <v>0</v>
      </c>
      <c r="O8" s="89">
        <f>IFERROR(VLOOKUP(rennerstabel!$F8,Etappe4[[Rit 4]:[Punten]],2,0),0)</f>
        <v>0</v>
      </c>
      <c r="P8" s="89">
        <f>IFERROR(VLOOKUP(rennerstabel!$F8,Etappe5[[Rit 5]:[Punten]],2,0),0)</f>
        <v>0</v>
      </c>
      <c r="Q8" s="89">
        <f>IFERROR(VLOOKUP(rennerstabel!$F8,Etappe6[[Rit 6]:[Punten]],2,0),0)</f>
        <v>0</v>
      </c>
      <c r="R8" s="89">
        <f>IFERROR(VLOOKUP(rennerstabel!$F8,Etappe7[[Rit 7]:[Punten]],2,0),0)</f>
        <v>0</v>
      </c>
      <c r="S8" s="89">
        <f>IFERROR(VLOOKUP(rennerstabel!$F8,Etappe8[[Rit 8]:[Punten]],2,0),0)</f>
        <v>0</v>
      </c>
      <c r="T8" s="89">
        <f>IFERROR(VLOOKUP(rennerstabel!$F8,Etappe9[[Rit 9]:[Punten]],2,0),0)</f>
        <v>0</v>
      </c>
      <c r="U8" s="90">
        <f>IFERROR(VLOOKUP(rennerstabel!$F8,Etappe10[[Rit 10]:[Punten]],2,0),0)</f>
        <v>0</v>
      </c>
      <c r="V8" s="90">
        <f>IFERROR(VLOOKUP(rennerstabel!$F8,Etappe11[[Rit 11]:[Punten]],2,0),0)</f>
        <v>0</v>
      </c>
      <c r="W8" s="90">
        <f>IFERROR(VLOOKUP(rennerstabel!$F8,Etappe12[[Rit 12]:[Punten]],2,0),0)</f>
        <v>0</v>
      </c>
      <c r="X8" s="90">
        <f>IFERROR(VLOOKUP(rennerstabel!$F8,Etappe13[[Rit 13]:[Punten]],2,0),0)</f>
        <v>0</v>
      </c>
      <c r="Y8" s="90">
        <f>IFERROR(VLOOKUP(rennerstabel!$F8,Etappe14[[Rit 14]:[Punten]],2,0),0)</f>
        <v>0</v>
      </c>
      <c r="Z8" s="90">
        <f>IFERROR(VLOOKUP(rennerstabel!$F8,Etappe15[[Rit 15]:[Punten]],2,0),0)</f>
        <v>0</v>
      </c>
      <c r="AA8" s="91">
        <f>IFERROR(VLOOKUP(rennerstabel!$F8,Etappe16[[Rit 16]:[Punten]],2,0),0)</f>
        <v>0</v>
      </c>
      <c r="AB8" s="91">
        <f>IFERROR(VLOOKUP(rennerstabel!$F8,Etappe17[[Rit 17]:[Punten]],2,0),0)</f>
        <v>0</v>
      </c>
      <c r="AC8" s="91">
        <f>IFERROR(VLOOKUP(rennerstabel!$F8,Etappe18[[Rit 18]:[Punten]],2,0),0)</f>
        <v>0</v>
      </c>
      <c r="AD8" s="91">
        <f>IFERROR(VLOOKUP(rennerstabel!$F8,Etappe19[[Rit 19]:[Punten]],2,0),0)</f>
        <v>0</v>
      </c>
      <c r="AE8" s="91">
        <f>IFERROR(VLOOKUP(rennerstabel!$F8,Etappe20[[Rit 20]:[Punten]],2,0),0)</f>
        <v>0</v>
      </c>
      <c r="AF8" s="91">
        <f>IFERROR(VLOOKUP(rennerstabel!$F8,Etappe21[[Rit 21]:[Punten]],2,0),0)</f>
        <v>0</v>
      </c>
      <c r="AG8" s="83">
        <f>IFERROR(VLOOKUP(rennerstabel!$F8,TableGeel[[Renners]:[Punten]],2,0),0)</f>
        <v>0</v>
      </c>
      <c r="AH8" s="83">
        <f>IFERROR(VLOOKUP(rennerstabel!$F8,TablePloeg[[Renners]:[Punten]],2,0),0)</f>
        <v>0</v>
      </c>
      <c r="AI8" s="83">
        <f>IFERROR(VLOOKUP(rennerstabel!$F8,TableGroen[[Renners]:[Punten]],2,0),0)</f>
        <v>0</v>
      </c>
      <c r="AJ8" s="83">
        <f>IFERROR(VLOOKUP(rennerstabel!$F8,TableBolletjes[[Renners]:[Punten]],2,0),0)</f>
        <v>0</v>
      </c>
      <c r="AK8" s="83">
        <f>IFERROR(VLOOKUP(rennerstabel!$F8,TableWit[[Renners]:[Punten]],2,0),0)</f>
        <v>0</v>
      </c>
      <c r="AL8" s="92">
        <f>IF(rennerstabel!$D8="DNS",0,1)</f>
        <v>1</v>
      </c>
    </row>
    <row r="9" spans="2:38" x14ac:dyDescent="0.25">
      <c r="B9" s="93"/>
      <c r="C9" s="93"/>
      <c r="D9" s="93"/>
      <c r="E9" s="94">
        <v>8</v>
      </c>
      <c r="F9" s="84" t="s">
        <v>319</v>
      </c>
      <c r="G9" s="84" t="s">
        <v>313</v>
      </c>
      <c r="H9" s="85">
        <f>SUM(L9:AK9)*rennerstabel!$AL9</f>
        <v>0</v>
      </c>
      <c r="I9" s="86">
        <f>SUM(rennerstabel!$L9:$T9)*rennerstabel!$AL9</f>
        <v>0</v>
      </c>
      <c r="J9" s="87">
        <f>SUM(rennerstabel!$U9:$Z9)*rennerstabel!$AL9</f>
        <v>0</v>
      </c>
      <c r="K9" s="88">
        <f>SUM(rennerstabel!$AA9:$AF9)*rennerstabel!$AL9</f>
        <v>0</v>
      </c>
      <c r="L9" s="89">
        <f>IFERROR(VLOOKUP(rennerstabel!$F9,Etappe1[[Rit 1]:[Punten]],2,0),0)</f>
        <v>0</v>
      </c>
      <c r="M9" s="89">
        <f>IFERROR(VLOOKUP(rennerstabel!$F9,Etappe2[[Rit 2]:[Punten]],2,0),0)</f>
        <v>0</v>
      </c>
      <c r="N9" s="89">
        <f>IFERROR(VLOOKUP(rennerstabel!$F9,Etappe3[[Rit 3]:[Punten]],2,0),0)</f>
        <v>0</v>
      </c>
      <c r="O9" s="89">
        <f>IFERROR(VLOOKUP(rennerstabel!$F9,Etappe4[[Rit 4]:[Punten]],2,0),0)</f>
        <v>0</v>
      </c>
      <c r="P9" s="89">
        <f>IFERROR(VLOOKUP(rennerstabel!$F9,Etappe5[[Rit 5]:[Punten]],2,0),0)</f>
        <v>0</v>
      </c>
      <c r="Q9" s="89">
        <f>IFERROR(VLOOKUP(rennerstabel!$F9,Etappe6[[Rit 6]:[Punten]],2,0),0)</f>
        <v>0</v>
      </c>
      <c r="R9" s="89">
        <f>IFERROR(VLOOKUP(rennerstabel!$F9,Etappe7[[Rit 7]:[Punten]],2,0),0)</f>
        <v>0</v>
      </c>
      <c r="S9" s="89">
        <f>IFERROR(VLOOKUP(rennerstabel!$F9,Etappe8[[Rit 8]:[Punten]],2,0),0)</f>
        <v>0</v>
      </c>
      <c r="T9" s="89">
        <f>IFERROR(VLOOKUP(rennerstabel!$F9,Etappe9[[Rit 9]:[Punten]],2,0),0)</f>
        <v>0</v>
      </c>
      <c r="U9" s="90">
        <f>IFERROR(VLOOKUP(rennerstabel!$F9,Etappe10[[Rit 10]:[Punten]],2,0),0)</f>
        <v>0</v>
      </c>
      <c r="V9" s="90">
        <f>IFERROR(VLOOKUP(rennerstabel!$F9,Etappe11[[Rit 11]:[Punten]],2,0),0)</f>
        <v>0</v>
      </c>
      <c r="W9" s="90">
        <f>IFERROR(VLOOKUP(rennerstabel!$F9,Etappe12[[Rit 12]:[Punten]],2,0),0)</f>
        <v>0</v>
      </c>
      <c r="X9" s="90">
        <f>IFERROR(VLOOKUP(rennerstabel!$F9,Etappe13[[Rit 13]:[Punten]],2,0),0)</f>
        <v>0</v>
      </c>
      <c r="Y9" s="90">
        <f>IFERROR(VLOOKUP(rennerstabel!$F9,Etappe14[[Rit 14]:[Punten]],2,0),0)</f>
        <v>0</v>
      </c>
      <c r="Z9" s="90">
        <f>IFERROR(VLOOKUP(rennerstabel!$F9,Etappe15[[Rit 15]:[Punten]],2,0),0)</f>
        <v>0</v>
      </c>
      <c r="AA9" s="91">
        <f>IFERROR(VLOOKUP(rennerstabel!$F9,Etappe16[[Rit 16]:[Punten]],2,0),0)</f>
        <v>0</v>
      </c>
      <c r="AB9" s="91">
        <f>IFERROR(VLOOKUP(rennerstabel!$F9,Etappe17[[Rit 17]:[Punten]],2,0),0)</f>
        <v>0</v>
      </c>
      <c r="AC9" s="91">
        <f>IFERROR(VLOOKUP(rennerstabel!$F9,Etappe18[[Rit 18]:[Punten]],2,0),0)</f>
        <v>0</v>
      </c>
      <c r="AD9" s="91">
        <f>IFERROR(VLOOKUP(rennerstabel!$F9,Etappe19[[Rit 19]:[Punten]],2,0),0)</f>
        <v>0</v>
      </c>
      <c r="AE9" s="91">
        <f>IFERROR(VLOOKUP(rennerstabel!$F9,Etappe20[[Rit 20]:[Punten]],2,0),0)</f>
        <v>0</v>
      </c>
      <c r="AF9" s="91">
        <f>IFERROR(VLOOKUP(rennerstabel!$F9,Etappe21[[Rit 21]:[Punten]],2,0),0)</f>
        <v>0</v>
      </c>
      <c r="AG9" s="93">
        <f>IFERROR(VLOOKUP(rennerstabel!$F9,TableGeel[[Renners]:[Punten]],2,0),0)</f>
        <v>0</v>
      </c>
      <c r="AH9" s="93">
        <f>IFERROR(VLOOKUP(rennerstabel!$F9,TablePloeg[[Renners]:[Punten]],2,0),0)</f>
        <v>0</v>
      </c>
      <c r="AI9" s="93">
        <f>IFERROR(VLOOKUP(rennerstabel!$F9,TableGroen[[Renners]:[Punten]],2,0),0)</f>
        <v>0</v>
      </c>
      <c r="AJ9" s="93">
        <f>IFERROR(VLOOKUP(rennerstabel!$F9,TableBolletjes[[Renners]:[Punten]],2,0),0)</f>
        <v>0</v>
      </c>
      <c r="AK9" s="93">
        <f>IFERROR(VLOOKUP(rennerstabel!$F9,TableWit[[Renners]:[Punten]],2,0),0)</f>
        <v>0</v>
      </c>
      <c r="AL9" s="95">
        <f>IF(rennerstabel!$D9="DNS",0,1)</f>
        <v>1</v>
      </c>
    </row>
    <row r="10" spans="2:38" x14ac:dyDescent="0.25">
      <c r="B10" s="83"/>
      <c r="C10" s="83"/>
      <c r="D10" s="83" t="s">
        <v>516</v>
      </c>
      <c r="E10" s="84">
        <v>9</v>
      </c>
      <c r="F10" s="84"/>
      <c r="G10" s="84"/>
      <c r="H10" s="85">
        <f>SUM(L10:AK10)*rennerstabel!$AL10</f>
        <v>0</v>
      </c>
      <c r="I10" s="86">
        <f>SUM(rennerstabel!$L10:$T10)*rennerstabel!$AL10</f>
        <v>0</v>
      </c>
      <c r="J10" s="87">
        <f>SUM(rennerstabel!$U10:$Z10)*rennerstabel!$AL10</f>
        <v>0</v>
      </c>
      <c r="K10" s="88">
        <f>SUM(rennerstabel!$AA10:$AF10)*rennerstabel!$AL10</f>
        <v>0</v>
      </c>
      <c r="L10" s="89">
        <f>IFERROR(VLOOKUP(rennerstabel!$F10,Etappe1[[Rit 1]:[Punten]],2,0),0)</f>
        <v>0</v>
      </c>
      <c r="M10" s="89">
        <f>IFERROR(VLOOKUP(rennerstabel!$F10,Etappe2[[Rit 2]:[Punten]],2,0),0)</f>
        <v>0</v>
      </c>
      <c r="N10" s="89">
        <f>IFERROR(VLOOKUP(rennerstabel!$F10,Etappe3[[Rit 3]:[Punten]],2,0),0)</f>
        <v>0</v>
      </c>
      <c r="O10" s="89">
        <f>IFERROR(VLOOKUP(rennerstabel!$F10,Etappe4[[Rit 4]:[Punten]],2,0),0)</f>
        <v>0</v>
      </c>
      <c r="P10" s="89">
        <f>IFERROR(VLOOKUP(rennerstabel!$F10,Etappe5[[Rit 5]:[Punten]],2,0),0)</f>
        <v>0</v>
      </c>
      <c r="Q10" s="89">
        <f>IFERROR(VLOOKUP(rennerstabel!$F10,Etappe6[[Rit 6]:[Punten]],2,0),0)</f>
        <v>0</v>
      </c>
      <c r="R10" s="89">
        <f>IFERROR(VLOOKUP(rennerstabel!$F10,Etappe7[[Rit 7]:[Punten]],2,0),0)</f>
        <v>0</v>
      </c>
      <c r="S10" s="89">
        <f>IFERROR(VLOOKUP(rennerstabel!$F10,Etappe8[[Rit 8]:[Punten]],2,0),0)</f>
        <v>0</v>
      </c>
      <c r="T10" s="89">
        <f>IFERROR(VLOOKUP(rennerstabel!$F10,Etappe9[[Rit 9]:[Punten]],2,0),0)</f>
        <v>0</v>
      </c>
      <c r="U10" s="90">
        <f>IFERROR(VLOOKUP(rennerstabel!$F10,Etappe10[[Rit 10]:[Punten]],2,0),0)</f>
        <v>0</v>
      </c>
      <c r="V10" s="90">
        <f>IFERROR(VLOOKUP(rennerstabel!$F10,Etappe11[[Rit 11]:[Punten]],2,0),0)</f>
        <v>0</v>
      </c>
      <c r="W10" s="90">
        <f>IFERROR(VLOOKUP(rennerstabel!$F10,Etappe12[[Rit 12]:[Punten]],2,0),0)</f>
        <v>0</v>
      </c>
      <c r="X10" s="90">
        <f>IFERROR(VLOOKUP(rennerstabel!$F10,Etappe13[[Rit 13]:[Punten]],2,0),0)</f>
        <v>0</v>
      </c>
      <c r="Y10" s="90">
        <f>IFERROR(VLOOKUP(rennerstabel!$F10,Etappe14[[Rit 14]:[Punten]],2,0),0)</f>
        <v>0</v>
      </c>
      <c r="Z10" s="90">
        <f>IFERROR(VLOOKUP(rennerstabel!$F10,Etappe15[[Rit 15]:[Punten]],2,0),0)</f>
        <v>0</v>
      </c>
      <c r="AA10" s="91">
        <f>IFERROR(VLOOKUP(rennerstabel!$F10,Etappe16[[Rit 16]:[Punten]],2,0),0)</f>
        <v>0</v>
      </c>
      <c r="AB10" s="91">
        <f>IFERROR(VLOOKUP(rennerstabel!$F10,Etappe17[[Rit 17]:[Punten]],2,0),0)</f>
        <v>0</v>
      </c>
      <c r="AC10" s="91">
        <f>IFERROR(VLOOKUP(rennerstabel!$F10,Etappe18[[Rit 18]:[Punten]],2,0),0)</f>
        <v>0</v>
      </c>
      <c r="AD10" s="91">
        <f>IFERROR(VLOOKUP(rennerstabel!$F10,Etappe19[[Rit 19]:[Punten]],2,0),0)</f>
        <v>0</v>
      </c>
      <c r="AE10" s="91">
        <f>IFERROR(VLOOKUP(rennerstabel!$F10,Etappe20[[Rit 20]:[Punten]],2,0),0)</f>
        <v>0</v>
      </c>
      <c r="AF10" s="91">
        <f>IFERROR(VLOOKUP(rennerstabel!$F10,Etappe21[[Rit 21]:[Punten]],2,0),0)</f>
        <v>0</v>
      </c>
      <c r="AG10" s="83">
        <f>IFERROR(VLOOKUP(rennerstabel!$F10,TableGeel[[Renners]:[Punten]],2,0),0)</f>
        <v>0</v>
      </c>
      <c r="AH10" s="83">
        <f>IFERROR(VLOOKUP(rennerstabel!$F10,TablePloeg[[Renners]:[Punten]],2,0),0)</f>
        <v>0</v>
      </c>
      <c r="AI10" s="83">
        <f>IFERROR(VLOOKUP(rennerstabel!$F10,TableGroen[[Renners]:[Punten]],2,0),0)</f>
        <v>0</v>
      </c>
      <c r="AJ10" s="83">
        <f>IFERROR(VLOOKUP(rennerstabel!$F10,TableBolletjes[[Renners]:[Punten]],2,0),0)</f>
        <v>0</v>
      </c>
      <c r="AK10" s="83">
        <f>IFERROR(VLOOKUP(rennerstabel!$F10,TableWit[[Renners]:[Punten]],2,0),0)</f>
        <v>0</v>
      </c>
      <c r="AL10" s="92">
        <f>IF(rennerstabel!$D10="DNS",0,1)</f>
        <v>0</v>
      </c>
    </row>
    <row r="11" spans="2:38" x14ac:dyDescent="0.25">
      <c r="B11" s="93"/>
      <c r="C11" s="93"/>
      <c r="D11" s="93" t="s">
        <v>516</v>
      </c>
      <c r="E11" s="94">
        <v>10</v>
      </c>
      <c r="F11" s="84"/>
      <c r="G11" s="84"/>
      <c r="H11" s="85">
        <f>SUM(L11:AK11)*rennerstabel!$AL11</f>
        <v>0</v>
      </c>
      <c r="I11" s="86">
        <f>SUM(rennerstabel!$L11:$T11)*rennerstabel!$AL11</f>
        <v>0</v>
      </c>
      <c r="J11" s="87">
        <f>SUM(rennerstabel!$U11:$Z11)*rennerstabel!$AL11</f>
        <v>0</v>
      </c>
      <c r="K11" s="88">
        <f>SUM(rennerstabel!$AA11:$AF11)*rennerstabel!$AL11</f>
        <v>0</v>
      </c>
      <c r="L11" s="89">
        <f>IFERROR(VLOOKUP(rennerstabel!$F11,Etappe1[[Rit 1]:[Punten]],2,0),0)</f>
        <v>0</v>
      </c>
      <c r="M11" s="89">
        <f>IFERROR(VLOOKUP(rennerstabel!$F11,Etappe2[[Rit 2]:[Punten]],2,0),0)</f>
        <v>0</v>
      </c>
      <c r="N11" s="89">
        <f>IFERROR(VLOOKUP(rennerstabel!$F11,Etappe3[[Rit 3]:[Punten]],2,0),0)</f>
        <v>0</v>
      </c>
      <c r="O11" s="89">
        <f>IFERROR(VLOOKUP(rennerstabel!$F11,Etappe4[[Rit 4]:[Punten]],2,0),0)</f>
        <v>0</v>
      </c>
      <c r="P11" s="89">
        <f>IFERROR(VLOOKUP(rennerstabel!$F11,Etappe5[[Rit 5]:[Punten]],2,0),0)</f>
        <v>0</v>
      </c>
      <c r="Q11" s="89">
        <f>IFERROR(VLOOKUP(rennerstabel!$F11,Etappe6[[Rit 6]:[Punten]],2,0),0)</f>
        <v>0</v>
      </c>
      <c r="R11" s="89">
        <f>IFERROR(VLOOKUP(rennerstabel!$F11,Etappe7[[Rit 7]:[Punten]],2,0),0)</f>
        <v>0</v>
      </c>
      <c r="S11" s="89">
        <f>IFERROR(VLOOKUP(rennerstabel!$F11,Etappe8[[Rit 8]:[Punten]],2,0),0)</f>
        <v>0</v>
      </c>
      <c r="T11" s="89">
        <f>IFERROR(VLOOKUP(rennerstabel!$F11,Etappe9[[Rit 9]:[Punten]],2,0),0)</f>
        <v>0</v>
      </c>
      <c r="U11" s="90">
        <f>IFERROR(VLOOKUP(rennerstabel!$F11,Etappe10[[Rit 10]:[Punten]],2,0),0)</f>
        <v>0</v>
      </c>
      <c r="V11" s="90">
        <f>IFERROR(VLOOKUP(rennerstabel!$F11,Etappe11[[Rit 11]:[Punten]],2,0),0)</f>
        <v>0</v>
      </c>
      <c r="W11" s="90">
        <f>IFERROR(VLOOKUP(rennerstabel!$F11,Etappe12[[Rit 12]:[Punten]],2,0),0)</f>
        <v>0</v>
      </c>
      <c r="X11" s="90">
        <f>IFERROR(VLOOKUP(rennerstabel!$F11,Etappe13[[Rit 13]:[Punten]],2,0),0)</f>
        <v>0</v>
      </c>
      <c r="Y11" s="90">
        <f>IFERROR(VLOOKUP(rennerstabel!$F11,Etappe14[[Rit 14]:[Punten]],2,0),0)</f>
        <v>0</v>
      </c>
      <c r="Z11" s="90">
        <f>IFERROR(VLOOKUP(rennerstabel!$F11,Etappe15[[Rit 15]:[Punten]],2,0),0)</f>
        <v>0</v>
      </c>
      <c r="AA11" s="91">
        <f>IFERROR(VLOOKUP(rennerstabel!$F11,Etappe16[[Rit 16]:[Punten]],2,0),0)</f>
        <v>0</v>
      </c>
      <c r="AB11" s="91">
        <f>IFERROR(VLOOKUP(rennerstabel!$F11,Etappe17[[Rit 17]:[Punten]],2,0),0)</f>
        <v>0</v>
      </c>
      <c r="AC11" s="91">
        <f>IFERROR(VLOOKUP(rennerstabel!$F11,Etappe18[[Rit 18]:[Punten]],2,0),0)</f>
        <v>0</v>
      </c>
      <c r="AD11" s="91">
        <f>IFERROR(VLOOKUP(rennerstabel!$F11,Etappe19[[Rit 19]:[Punten]],2,0),0)</f>
        <v>0</v>
      </c>
      <c r="AE11" s="91">
        <f>IFERROR(VLOOKUP(rennerstabel!$F11,Etappe20[[Rit 20]:[Punten]],2,0),0)</f>
        <v>0</v>
      </c>
      <c r="AF11" s="91">
        <f>IFERROR(VLOOKUP(rennerstabel!$F11,Etappe21[[Rit 21]:[Punten]],2,0),0)</f>
        <v>0</v>
      </c>
      <c r="AG11" s="93">
        <f>IFERROR(VLOOKUP(rennerstabel!$F11,TableGeel[[Renners]:[Punten]],2,0),0)</f>
        <v>0</v>
      </c>
      <c r="AH11" s="93">
        <f>IFERROR(VLOOKUP(rennerstabel!$F11,TablePloeg[[Renners]:[Punten]],2,0),0)</f>
        <v>0</v>
      </c>
      <c r="AI11" s="93">
        <f>IFERROR(VLOOKUP(rennerstabel!$F11,TableGroen[[Renners]:[Punten]],2,0),0)</f>
        <v>0</v>
      </c>
      <c r="AJ11" s="93">
        <f>IFERROR(VLOOKUP(rennerstabel!$F11,TableBolletjes[[Renners]:[Punten]],2,0),0)</f>
        <v>0</v>
      </c>
      <c r="AK11" s="93">
        <f>IFERROR(VLOOKUP(rennerstabel!$F11,TableWit[[Renners]:[Punten]],2,0),0)</f>
        <v>0</v>
      </c>
      <c r="AL11" s="95">
        <f>IF(rennerstabel!$D11="DNS",0,1)</f>
        <v>0</v>
      </c>
    </row>
    <row r="12" spans="2:38" x14ac:dyDescent="0.25">
      <c r="B12" s="83"/>
      <c r="C12" s="83"/>
      <c r="D12" s="83"/>
      <c r="E12" s="84">
        <v>11</v>
      </c>
      <c r="F12" s="84" t="s">
        <v>320</v>
      </c>
      <c r="G12" s="84" t="s">
        <v>321</v>
      </c>
      <c r="H12" s="85">
        <f>SUM(L12:AK12)*rennerstabel!$AL12</f>
        <v>0</v>
      </c>
      <c r="I12" s="86">
        <f>SUM(rennerstabel!$L12:$T12)*rennerstabel!$AL12</f>
        <v>0</v>
      </c>
      <c r="J12" s="87">
        <f>SUM(rennerstabel!$U12:$Z12)*rennerstabel!$AL12</f>
        <v>0</v>
      </c>
      <c r="K12" s="88">
        <f>SUM(rennerstabel!$AA12:$AF12)*rennerstabel!$AL12</f>
        <v>0</v>
      </c>
      <c r="L12" s="89">
        <f>IFERROR(VLOOKUP(rennerstabel!$F12,Etappe1[[Rit 1]:[Punten]],2,0),0)</f>
        <v>0</v>
      </c>
      <c r="M12" s="89">
        <f>IFERROR(VLOOKUP(rennerstabel!$F12,Etappe2[[Rit 2]:[Punten]],2,0),0)</f>
        <v>0</v>
      </c>
      <c r="N12" s="89">
        <f>IFERROR(VLOOKUP(rennerstabel!$F12,Etappe3[[Rit 3]:[Punten]],2,0),0)</f>
        <v>0</v>
      </c>
      <c r="O12" s="89">
        <f>IFERROR(VLOOKUP(rennerstabel!$F12,Etappe4[[Rit 4]:[Punten]],2,0),0)</f>
        <v>0</v>
      </c>
      <c r="P12" s="89">
        <f>IFERROR(VLOOKUP(rennerstabel!$F12,Etappe5[[Rit 5]:[Punten]],2,0),0)</f>
        <v>0</v>
      </c>
      <c r="Q12" s="89">
        <f>IFERROR(VLOOKUP(rennerstabel!$F12,Etappe6[[Rit 6]:[Punten]],2,0),0)</f>
        <v>0</v>
      </c>
      <c r="R12" s="89">
        <f>IFERROR(VLOOKUP(rennerstabel!$F12,Etappe7[[Rit 7]:[Punten]],2,0),0)</f>
        <v>0</v>
      </c>
      <c r="S12" s="89">
        <f>IFERROR(VLOOKUP(rennerstabel!$F12,Etappe8[[Rit 8]:[Punten]],2,0),0)</f>
        <v>0</v>
      </c>
      <c r="T12" s="89">
        <f>IFERROR(VLOOKUP(rennerstabel!$F12,Etappe9[[Rit 9]:[Punten]],2,0),0)</f>
        <v>0</v>
      </c>
      <c r="U12" s="90">
        <f>IFERROR(VLOOKUP(rennerstabel!$F12,Etappe10[[Rit 10]:[Punten]],2,0),0)</f>
        <v>0</v>
      </c>
      <c r="V12" s="90">
        <f>IFERROR(VLOOKUP(rennerstabel!$F12,Etappe11[[Rit 11]:[Punten]],2,0),0)</f>
        <v>0</v>
      </c>
      <c r="W12" s="90">
        <f>IFERROR(VLOOKUP(rennerstabel!$F12,Etappe12[[Rit 12]:[Punten]],2,0),0)</f>
        <v>0</v>
      </c>
      <c r="X12" s="90">
        <f>IFERROR(VLOOKUP(rennerstabel!$F12,Etappe13[[Rit 13]:[Punten]],2,0),0)</f>
        <v>0</v>
      </c>
      <c r="Y12" s="90">
        <f>IFERROR(VLOOKUP(rennerstabel!$F12,Etappe14[[Rit 14]:[Punten]],2,0),0)</f>
        <v>0</v>
      </c>
      <c r="Z12" s="90">
        <f>IFERROR(VLOOKUP(rennerstabel!$F12,Etappe15[[Rit 15]:[Punten]],2,0),0)</f>
        <v>0</v>
      </c>
      <c r="AA12" s="91">
        <f>IFERROR(VLOOKUP(rennerstabel!$F12,Etappe16[[Rit 16]:[Punten]],2,0),0)</f>
        <v>0</v>
      </c>
      <c r="AB12" s="91">
        <f>IFERROR(VLOOKUP(rennerstabel!$F12,Etappe17[[Rit 17]:[Punten]],2,0),0)</f>
        <v>0</v>
      </c>
      <c r="AC12" s="91">
        <f>IFERROR(VLOOKUP(rennerstabel!$F12,Etappe18[[Rit 18]:[Punten]],2,0),0)</f>
        <v>0</v>
      </c>
      <c r="AD12" s="91">
        <f>IFERROR(VLOOKUP(rennerstabel!$F12,Etappe19[[Rit 19]:[Punten]],2,0),0)</f>
        <v>0</v>
      </c>
      <c r="AE12" s="91">
        <f>IFERROR(VLOOKUP(rennerstabel!$F12,Etappe20[[Rit 20]:[Punten]],2,0),0)</f>
        <v>0</v>
      </c>
      <c r="AF12" s="91">
        <f>IFERROR(VLOOKUP(rennerstabel!$F12,Etappe21[[Rit 21]:[Punten]],2,0),0)</f>
        <v>0</v>
      </c>
      <c r="AG12" s="83">
        <f>IFERROR(VLOOKUP(rennerstabel!$F12,TableGeel[[Renners]:[Punten]],2,0),0)</f>
        <v>0</v>
      </c>
      <c r="AH12" s="83">
        <f>IFERROR(VLOOKUP(rennerstabel!$F12,TablePloeg[[Renners]:[Punten]],2,0),0)</f>
        <v>0</v>
      </c>
      <c r="AI12" s="83">
        <f>IFERROR(VLOOKUP(rennerstabel!$F12,TableGroen[[Renners]:[Punten]],2,0),0)</f>
        <v>0</v>
      </c>
      <c r="AJ12" s="83">
        <f>IFERROR(VLOOKUP(rennerstabel!$F12,TableBolletjes[[Renners]:[Punten]],2,0),0)</f>
        <v>0</v>
      </c>
      <c r="AK12" s="83">
        <f>IFERROR(VLOOKUP(rennerstabel!$F12,TableWit[[Renners]:[Punten]],2,0),0)</f>
        <v>0</v>
      </c>
      <c r="AL12" s="92">
        <f>IF(rennerstabel!$D12="DNS",0,1)</f>
        <v>1</v>
      </c>
    </row>
    <row r="13" spans="2:38" x14ac:dyDescent="0.25">
      <c r="B13" s="93"/>
      <c r="C13" s="93"/>
      <c r="D13" s="93"/>
      <c r="E13" s="94">
        <v>12</v>
      </c>
      <c r="F13" s="84" t="s">
        <v>322</v>
      </c>
      <c r="G13" s="84" t="s">
        <v>321</v>
      </c>
      <c r="H13" s="85">
        <f>SUM(L13:AK13)*rennerstabel!$AL13</f>
        <v>0</v>
      </c>
      <c r="I13" s="86">
        <f>SUM(rennerstabel!$L13:$T13)*rennerstabel!$AL13</f>
        <v>0</v>
      </c>
      <c r="J13" s="87">
        <f>SUM(rennerstabel!$U13:$Z13)*rennerstabel!$AL13</f>
        <v>0</v>
      </c>
      <c r="K13" s="88">
        <f>SUM(rennerstabel!$AA13:$AF13)*rennerstabel!$AL13</f>
        <v>0</v>
      </c>
      <c r="L13" s="89">
        <f>IFERROR(VLOOKUP(rennerstabel!$F13,Etappe1[[Rit 1]:[Punten]],2,0),0)</f>
        <v>0</v>
      </c>
      <c r="M13" s="89">
        <f>IFERROR(VLOOKUP(rennerstabel!$F13,Etappe2[[Rit 2]:[Punten]],2,0),0)</f>
        <v>0</v>
      </c>
      <c r="N13" s="89">
        <f>IFERROR(VLOOKUP(rennerstabel!$F13,Etappe3[[Rit 3]:[Punten]],2,0),0)</f>
        <v>0</v>
      </c>
      <c r="O13" s="89">
        <f>IFERROR(VLOOKUP(rennerstabel!$F13,Etappe4[[Rit 4]:[Punten]],2,0),0)</f>
        <v>0</v>
      </c>
      <c r="P13" s="89">
        <f>IFERROR(VLOOKUP(rennerstabel!$F13,Etappe5[[Rit 5]:[Punten]],2,0),0)</f>
        <v>0</v>
      </c>
      <c r="Q13" s="89">
        <f>IFERROR(VLOOKUP(rennerstabel!$F13,Etappe6[[Rit 6]:[Punten]],2,0),0)</f>
        <v>0</v>
      </c>
      <c r="R13" s="89">
        <f>IFERROR(VLOOKUP(rennerstabel!$F13,Etappe7[[Rit 7]:[Punten]],2,0),0)</f>
        <v>0</v>
      </c>
      <c r="S13" s="89">
        <f>IFERROR(VLOOKUP(rennerstabel!$F13,Etappe8[[Rit 8]:[Punten]],2,0),0)</f>
        <v>0</v>
      </c>
      <c r="T13" s="89">
        <f>IFERROR(VLOOKUP(rennerstabel!$F13,Etappe9[[Rit 9]:[Punten]],2,0),0)</f>
        <v>0</v>
      </c>
      <c r="U13" s="90">
        <f>IFERROR(VLOOKUP(rennerstabel!$F13,Etappe10[[Rit 10]:[Punten]],2,0),0)</f>
        <v>0</v>
      </c>
      <c r="V13" s="90">
        <f>IFERROR(VLOOKUP(rennerstabel!$F13,Etappe11[[Rit 11]:[Punten]],2,0),0)</f>
        <v>0</v>
      </c>
      <c r="W13" s="90">
        <f>IFERROR(VLOOKUP(rennerstabel!$F13,Etappe12[[Rit 12]:[Punten]],2,0),0)</f>
        <v>0</v>
      </c>
      <c r="X13" s="90">
        <f>IFERROR(VLOOKUP(rennerstabel!$F13,Etappe13[[Rit 13]:[Punten]],2,0),0)</f>
        <v>0</v>
      </c>
      <c r="Y13" s="90">
        <f>IFERROR(VLOOKUP(rennerstabel!$F13,Etappe14[[Rit 14]:[Punten]],2,0),0)</f>
        <v>0</v>
      </c>
      <c r="Z13" s="90">
        <f>IFERROR(VLOOKUP(rennerstabel!$F13,Etappe15[[Rit 15]:[Punten]],2,0),0)</f>
        <v>0</v>
      </c>
      <c r="AA13" s="91">
        <f>IFERROR(VLOOKUP(rennerstabel!$F13,Etappe16[[Rit 16]:[Punten]],2,0),0)</f>
        <v>0</v>
      </c>
      <c r="AB13" s="91">
        <f>IFERROR(VLOOKUP(rennerstabel!$F13,Etappe17[[Rit 17]:[Punten]],2,0),0)</f>
        <v>0</v>
      </c>
      <c r="AC13" s="91">
        <f>IFERROR(VLOOKUP(rennerstabel!$F13,Etappe18[[Rit 18]:[Punten]],2,0),0)</f>
        <v>0</v>
      </c>
      <c r="AD13" s="91">
        <f>IFERROR(VLOOKUP(rennerstabel!$F13,Etappe19[[Rit 19]:[Punten]],2,0),0)</f>
        <v>0</v>
      </c>
      <c r="AE13" s="91">
        <f>IFERROR(VLOOKUP(rennerstabel!$F13,Etappe20[[Rit 20]:[Punten]],2,0),0)</f>
        <v>0</v>
      </c>
      <c r="AF13" s="91">
        <f>IFERROR(VLOOKUP(rennerstabel!$F13,Etappe21[[Rit 21]:[Punten]],2,0),0)</f>
        <v>0</v>
      </c>
      <c r="AG13" s="93">
        <f>IFERROR(VLOOKUP(rennerstabel!$F13,TableGeel[[Renners]:[Punten]],2,0),0)</f>
        <v>0</v>
      </c>
      <c r="AH13" s="93">
        <f>IFERROR(VLOOKUP(rennerstabel!$F13,TablePloeg[[Renners]:[Punten]],2,0),0)</f>
        <v>0</v>
      </c>
      <c r="AI13" s="93">
        <f>IFERROR(VLOOKUP(rennerstabel!$F13,TableGroen[[Renners]:[Punten]],2,0),0)</f>
        <v>0</v>
      </c>
      <c r="AJ13" s="93">
        <f>IFERROR(VLOOKUP(rennerstabel!$F13,TableBolletjes[[Renners]:[Punten]],2,0),0)</f>
        <v>0</v>
      </c>
      <c r="AK13" s="93">
        <f>IFERROR(VLOOKUP(rennerstabel!$F13,TableWit[[Renners]:[Punten]],2,0),0)</f>
        <v>0</v>
      </c>
      <c r="AL13" s="95">
        <f>IF(rennerstabel!$D13="DNS",0,1)</f>
        <v>1</v>
      </c>
    </row>
    <row r="14" spans="2:38" x14ac:dyDescent="0.25">
      <c r="B14" s="83"/>
      <c r="C14" s="83"/>
      <c r="D14" s="83"/>
      <c r="E14" s="84">
        <v>13</v>
      </c>
      <c r="F14" s="84" t="s">
        <v>323</v>
      </c>
      <c r="G14" s="84" t="s">
        <v>321</v>
      </c>
      <c r="H14" s="85">
        <f>SUM(L14:AK14)*rennerstabel!$AL14</f>
        <v>0</v>
      </c>
      <c r="I14" s="86">
        <f>SUM(rennerstabel!$L14:$T14)*rennerstabel!$AL14</f>
        <v>0</v>
      </c>
      <c r="J14" s="87">
        <f>SUM(rennerstabel!$U14:$Z14)*rennerstabel!$AL14</f>
        <v>0</v>
      </c>
      <c r="K14" s="88">
        <f>SUM(rennerstabel!$AA14:$AF14)*rennerstabel!$AL14</f>
        <v>0</v>
      </c>
      <c r="L14" s="89">
        <f>IFERROR(VLOOKUP(rennerstabel!$F14,Etappe1[[Rit 1]:[Punten]],2,0),0)</f>
        <v>0</v>
      </c>
      <c r="M14" s="89">
        <f>IFERROR(VLOOKUP(rennerstabel!$F14,Etappe2[[Rit 2]:[Punten]],2,0),0)</f>
        <v>0</v>
      </c>
      <c r="N14" s="89">
        <f>IFERROR(VLOOKUP(rennerstabel!$F14,Etappe3[[Rit 3]:[Punten]],2,0),0)</f>
        <v>0</v>
      </c>
      <c r="O14" s="89">
        <f>IFERROR(VLOOKUP(rennerstabel!$F14,Etappe4[[Rit 4]:[Punten]],2,0),0)</f>
        <v>0</v>
      </c>
      <c r="P14" s="89">
        <f>IFERROR(VLOOKUP(rennerstabel!$F14,Etappe5[[Rit 5]:[Punten]],2,0),0)</f>
        <v>0</v>
      </c>
      <c r="Q14" s="89">
        <f>IFERROR(VLOOKUP(rennerstabel!$F14,Etappe6[[Rit 6]:[Punten]],2,0),0)</f>
        <v>0</v>
      </c>
      <c r="R14" s="89">
        <f>IFERROR(VLOOKUP(rennerstabel!$F14,Etappe7[[Rit 7]:[Punten]],2,0),0)</f>
        <v>0</v>
      </c>
      <c r="S14" s="89">
        <f>IFERROR(VLOOKUP(rennerstabel!$F14,Etappe8[[Rit 8]:[Punten]],2,0),0)</f>
        <v>0</v>
      </c>
      <c r="T14" s="89">
        <f>IFERROR(VLOOKUP(rennerstabel!$F14,Etappe9[[Rit 9]:[Punten]],2,0),0)</f>
        <v>0</v>
      </c>
      <c r="U14" s="90">
        <f>IFERROR(VLOOKUP(rennerstabel!$F14,Etappe10[[Rit 10]:[Punten]],2,0),0)</f>
        <v>0</v>
      </c>
      <c r="V14" s="90">
        <f>IFERROR(VLOOKUP(rennerstabel!$F14,Etappe11[[Rit 11]:[Punten]],2,0),0)</f>
        <v>0</v>
      </c>
      <c r="W14" s="90">
        <f>IFERROR(VLOOKUP(rennerstabel!$F14,Etappe12[[Rit 12]:[Punten]],2,0),0)</f>
        <v>0</v>
      </c>
      <c r="X14" s="90">
        <f>IFERROR(VLOOKUP(rennerstabel!$F14,Etappe13[[Rit 13]:[Punten]],2,0),0)</f>
        <v>0</v>
      </c>
      <c r="Y14" s="90">
        <f>IFERROR(VLOOKUP(rennerstabel!$F14,Etappe14[[Rit 14]:[Punten]],2,0),0)</f>
        <v>0</v>
      </c>
      <c r="Z14" s="90">
        <f>IFERROR(VLOOKUP(rennerstabel!$F14,Etappe15[[Rit 15]:[Punten]],2,0),0)</f>
        <v>0</v>
      </c>
      <c r="AA14" s="91">
        <f>IFERROR(VLOOKUP(rennerstabel!$F14,Etappe16[[Rit 16]:[Punten]],2,0),0)</f>
        <v>0</v>
      </c>
      <c r="AB14" s="91">
        <f>IFERROR(VLOOKUP(rennerstabel!$F14,Etappe17[[Rit 17]:[Punten]],2,0),0)</f>
        <v>0</v>
      </c>
      <c r="AC14" s="91">
        <f>IFERROR(VLOOKUP(rennerstabel!$F14,Etappe18[[Rit 18]:[Punten]],2,0),0)</f>
        <v>0</v>
      </c>
      <c r="AD14" s="91">
        <f>IFERROR(VLOOKUP(rennerstabel!$F14,Etappe19[[Rit 19]:[Punten]],2,0),0)</f>
        <v>0</v>
      </c>
      <c r="AE14" s="91">
        <f>IFERROR(VLOOKUP(rennerstabel!$F14,Etappe20[[Rit 20]:[Punten]],2,0),0)</f>
        <v>0</v>
      </c>
      <c r="AF14" s="91">
        <f>IFERROR(VLOOKUP(rennerstabel!$F14,Etappe21[[Rit 21]:[Punten]],2,0),0)</f>
        <v>0</v>
      </c>
      <c r="AG14" s="83">
        <f>IFERROR(VLOOKUP(rennerstabel!$F14,TableGeel[[Renners]:[Punten]],2,0),0)</f>
        <v>0</v>
      </c>
      <c r="AH14" s="83">
        <f>IFERROR(VLOOKUP(rennerstabel!$F14,TablePloeg[[Renners]:[Punten]],2,0),0)</f>
        <v>0</v>
      </c>
      <c r="AI14" s="83">
        <f>IFERROR(VLOOKUP(rennerstabel!$F14,TableGroen[[Renners]:[Punten]],2,0),0)</f>
        <v>0</v>
      </c>
      <c r="AJ14" s="83">
        <f>IFERROR(VLOOKUP(rennerstabel!$F14,TableBolletjes[[Renners]:[Punten]],2,0),0)</f>
        <v>0</v>
      </c>
      <c r="AK14" s="83">
        <f>IFERROR(VLOOKUP(rennerstabel!$F14,TableWit[[Renners]:[Punten]],2,0),0)</f>
        <v>0</v>
      </c>
      <c r="AL14" s="92">
        <f>IF(rennerstabel!$D14="DNS",0,1)</f>
        <v>1</v>
      </c>
    </row>
    <row r="15" spans="2:38" x14ac:dyDescent="0.25">
      <c r="B15" s="93"/>
      <c r="C15" s="93"/>
      <c r="D15" s="93"/>
      <c r="E15" s="94">
        <v>14</v>
      </c>
      <c r="F15" s="84" t="s">
        <v>324</v>
      </c>
      <c r="G15" s="84" t="s">
        <v>321</v>
      </c>
      <c r="H15" s="85">
        <f>SUM(L15:AK15)*rennerstabel!$AL15</f>
        <v>0</v>
      </c>
      <c r="I15" s="86">
        <f>SUM(rennerstabel!$L15:$T15)*rennerstabel!$AL15</f>
        <v>0</v>
      </c>
      <c r="J15" s="87">
        <f>SUM(rennerstabel!$U15:$Z15)*rennerstabel!$AL15</f>
        <v>0</v>
      </c>
      <c r="K15" s="88">
        <f>SUM(rennerstabel!$AA15:$AF15)*rennerstabel!$AL15</f>
        <v>0</v>
      </c>
      <c r="L15" s="89">
        <f>IFERROR(VLOOKUP(rennerstabel!$F15,Etappe1[[Rit 1]:[Punten]],2,0),0)</f>
        <v>0</v>
      </c>
      <c r="M15" s="89">
        <f>IFERROR(VLOOKUP(rennerstabel!$F15,Etappe2[[Rit 2]:[Punten]],2,0),0)</f>
        <v>0</v>
      </c>
      <c r="N15" s="89">
        <f>IFERROR(VLOOKUP(rennerstabel!$F15,Etappe3[[Rit 3]:[Punten]],2,0),0)</f>
        <v>0</v>
      </c>
      <c r="O15" s="89">
        <f>IFERROR(VLOOKUP(rennerstabel!$F15,Etappe4[[Rit 4]:[Punten]],2,0),0)</f>
        <v>0</v>
      </c>
      <c r="P15" s="89">
        <f>IFERROR(VLOOKUP(rennerstabel!$F15,Etappe5[[Rit 5]:[Punten]],2,0),0)</f>
        <v>0</v>
      </c>
      <c r="Q15" s="89">
        <f>IFERROR(VLOOKUP(rennerstabel!$F15,Etappe6[[Rit 6]:[Punten]],2,0),0)</f>
        <v>0</v>
      </c>
      <c r="R15" s="89">
        <f>IFERROR(VLOOKUP(rennerstabel!$F15,Etappe7[[Rit 7]:[Punten]],2,0),0)</f>
        <v>0</v>
      </c>
      <c r="S15" s="89">
        <f>IFERROR(VLOOKUP(rennerstabel!$F15,Etappe8[[Rit 8]:[Punten]],2,0),0)</f>
        <v>0</v>
      </c>
      <c r="T15" s="89">
        <f>IFERROR(VLOOKUP(rennerstabel!$F15,Etappe9[[Rit 9]:[Punten]],2,0),0)</f>
        <v>0</v>
      </c>
      <c r="U15" s="90">
        <f>IFERROR(VLOOKUP(rennerstabel!$F15,Etappe10[[Rit 10]:[Punten]],2,0),0)</f>
        <v>0</v>
      </c>
      <c r="V15" s="90">
        <f>IFERROR(VLOOKUP(rennerstabel!$F15,Etappe11[[Rit 11]:[Punten]],2,0),0)</f>
        <v>0</v>
      </c>
      <c r="W15" s="90">
        <f>IFERROR(VLOOKUP(rennerstabel!$F15,Etappe12[[Rit 12]:[Punten]],2,0),0)</f>
        <v>0</v>
      </c>
      <c r="X15" s="90">
        <f>IFERROR(VLOOKUP(rennerstabel!$F15,Etappe13[[Rit 13]:[Punten]],2,0),0)</f>
        <v>0</v>
      </c>
      <c r="Y15" s="90">
        <f>IFERROR(VLOOKUP(rennerstabel!$F15,Etappe14[[Rit 14]:[Punten]],2,0),0)</f>
        <v>0</v>
      </c>
      <c r="Z15" s="90">
        <f>IFERROR(VLOOKUP(rennerstabel!$F15,Etappe15[[Rit 15]:[Punten]],2,0),0)</f>
        <v>0</v>
      </c>
      <c r="AA15" s="91">
        <f>IFERROR(VLOOKUP(rennerstabel!$F15,Etappe16[[Rit 16]:[Punten]],2,0),0)</f>
        <v>0</v>
      </c>
      <c r="AB15" s="91">
        <f>IFERROR(VLOOKUP(rennerstabel!$F15,Etappe17[[Rit 17]:[Punten]],2,0),0)</f>
        <v>0</v>
      </c>
      <c r="AC15" s="91">
        <f>IFERROR(VLOOKUP(rennerstabel!$F15,Etappe18[[Rit 18]:[Punten]],2,0),0)</f>
        <v>0</v>
      </c>
      <c r="AD15" s="91">
        <f>IFERROR(VLOOKUP(rennerstabel!$F15,Etappe19[[Rit 19]:[Punten]],2,0),0)</f>
        <v>0</v>
      </c>
      <c r="AE15" s="91">
        <f>IFERROR(VLOOKUP(rennerstabel!$F15,Etappe20[[Rit 20]:[Punten]],2,0),0)</f>
        <v>0</v>
      </c>
      <c r="AF15" s="91">
        <f>IFERROR(VLOOKUP(rennerstabel!$F15,Etappe21[[Rit 21]:[Punten]],2,0),0)</f>
        <v>0</v>
      </c>
      <c r="AG15" s="93">
        <f>IFERROR(VLOOKUP(rennerstabel!$F15,TableGeel[[Renners]:[Punten]],2,0),0)</f>
        <v>0</v>
      </c>
      <c r="AH15" s="93">
        <f>IFERROR(VLOOKUP(rennerstabel!$F15,TablePloeg[[Renners]:[Punten]],2,0),0)</f>
        <v>0</v>
      </c>
      <c r="AI15" s="93">
        <f>IFERROR(VLOOKUP(rennerstabel!$F15,TableGroen[[Renners]:[Punten]],2,0),0)</f>
        <v>0</v>
      </c>
      <c r="AJ15" s="93">
        <f>IFERROR(VLOOKUP(rennerstabel!$F15,TableBolletjes[[Renners]:[Punten]],2,0),0)</f>
        <v>0</v>
      </c>
      <c r="AK15" s="93">
        <f>IFERROR(VLOOKUP(rennerstabel!$F15,TableWit[[Renners]:[Punten]],2,0),0)</f>
        <v>0</v>
      </c>
      <c r="AL15" s="95">
        <f>IF(rennerstabel!$D15="DNS",0,1)</f>
        <v>1</v>
      </c>
    </row>
    <row r="16" spans="2:38" x14ac:dyDescent="0.25">
      <c r="B16" s="83"/>
      <c r="C16" s="83"/>
      <c r="D16" s="83"/>
      <c r="E16" s="84">
        <v>15</v>
      </c>
      <c r="F16" s="84" t="s">
        <v>325</v>
      </c>
      <c r="G16" s="84" t="s">
        <v>321</v>
      </c>
      <c r="H16" s="85">
        <f>SUM(L16:AK16)*rennerstabel!$AL16</f>
        <v>0</v>
      </c>
      <c r="I16" s="86">
        <f>SUM(rennerstabel!$L16:$T16)*rennerstabel!$AL16</f>
        <v>0</v>
      </c>
      <c r="J16" s="87">
        <f>SUM(rennerstabel!$U16:$Z16)*rennerstabel!$AL16</f>
        <v>0</v>
      </c>
      <c r="K16" s="88">
        <f>SUM(rennerstabel!$AA16:$AF16)*rennerstabel!$AL16</f>
        <v>0</v>
      </c>
      <c r="L16" s="89">
        <f>IFERROR(VLOOKUP(rennerstabel!$F16,Etappe1[[Rit 1]:[Punten]],2,0),0)</f>
        <v>0</v>
      </c>
      <c r="M16" s="89">
        <f>IFERROR(VLOOKUP(rennerstabel!$F16,Etappe2[[Rit 2]:[Punten]],2,0),0)</f>
        <v>0</v>
      </c>
      <c r="N16" s="89">
        <f>IFERROR(VLOOKUP(rennerstabel!$F16,Etappe3[[Rit 3]:[Punten]],2,0),0)</f>
        <v>0</v>
      </c>
      <c r="O16" s="89">
        <f>IFERROR(VLOOKUP(rennerstabel!$F16,Etappe4[[Rit 4]:[Punten]],2,0),0)</f>
        <v>0</v>
      </c>
      <c r="P16" s="89">
        <f>IFERROR(VLOOKUP(rennerstabel!$F16,Etappe5[[Rit 5]:[Punten]],2,0),0)</f>
        <v>0</v>
      </c>
      <c r="Q16" s="89">
        <f>IFERROR(VLOOKUP(rennerstabel!$F16,Etappe6[[Rit 6]:[Punten]],2,0),0)</f>
        <v>0</v>
      </c>
      <c r="R16" s="89">
        <f>IFERROR(VLOOKUP(rennerstabel!$F16,Etappe7[[Rit 7]:[Punten]],2,0),0)</f>
        <v>0</v>
      </c>
      <c r="S16" s="89">
        <f>IFERROR(VLOOKUP(rennerstabel!$F16,Etappe8[[Rit 8]:[Punten]],2,0),0)</f>
        <v>0</v>
      </c>
      <c r="T16" s="89">
        <f>IFERROR(VLOOKUP(rennerstabel!$F16,Etappe9[[Rit 9]:[Punten]],2,0),0)</f>
        <v>0</v>
      </c>
      <c r="U16" s="90">
        <f>IFERROR(VLOOKUP(rennerstabel!$F16,Etappe10[[Rit 10]:[Punten]],2,0),0)</f>
        <v>0</v>
      </c>
      <c r="V16" s="90">
        <f>IFERROR(VLOOKUP(rennerstabel!$F16,Etappe11[[Rit 11]:[Punten]],2,0),0)</f>
        <v>0</v>
      </c>
      <c r="W16" s="90">
        <f>IFERROR(VLOOKUP(rennerstabel!$F16,Etappe12[[Rit 12]:[Punten]],2,0),0)</f>
        <v>0</v>
      </c>
      <c r="X16" s="90">
        <f>IFERROR(VLOOKUP(rennerstabel!$F16,Etappe13[[Rit 13]:[Punten]],2,0),0)</f>
        <v>0</v>
      </c>
      <c r="Y16" s="90">
        <f>IFERROR(VLOOKUP(rennerstabel!$F16,Etappe14[[Rit 14]:[Punten]],2,0),0)</f>
        <v>0</v>
      </c>
      <c r="Z16" s="90">
        <f>IFERROR(VLOOKUP(rennerstabel!$F16,Etappe15[[Rit 15]:[Punten]],2,0),0)</f>
        <v>0</v>
      </c>
      <c r="AA16" s="91">
        <f>IFERROR(VLOOKUP(rennerstabel!$F16,Etappe16[[Rit 16]:[Punten]],2,0),0)</f>
        <v>0</v>
      </c>
      <c r="AB16" s="91">
        <f>IFERROR(VLOOKUP(rennerstabel!$F16,Etappe17[[Rit 17]:[Punten]],2,0),0)</f>
        <v>0</v>
      </c>
      <c r="AC16" s="91">
        <f>IFERROR(VLOOKUP(rennerstabel!$F16,Etappe18[[Rit 18]:[Punten]],2,0),0)</f>
        <v>0</v>
      </c>
      <c r="AD16" s="91">
        <f>IFERROR(VLOOKUP(rennerstabel!$F16,Etappe19[[Rit 19]:[Punten]],2,0),0)</f>
        <v>0</v>
      </c>
      <c r="AE16" s="91">
        <f>IFERROR(VLOOKUP(rennerstabel!$F16,Etappe20[[Rit 20]:[Punten]],2,0),0)</f>
        <v>0</v>
      </c>
      <c r="AF16" s="91">
        <f>IFERROR(VLOOKUP(rennerstabel!$F16,Etappe21[[Rit 21]:[Punten]],2,0),0)</f>
        <v>0</v>
      </c>
      <c r="AG16" s="83">
        <f>IFERROR(VLOOKUP(rennerstabel!$F16,TableGeel[[Renners]:[Punten]],2,0),0)</f>
        <v>0</v>
      </c>
      <c r="AH16" s="83">
        <f>IFERROR(VLOOKUP(rennerstabel!$F16,TablePloeg[[Renners]:[Punten]],2,0),0)</f>
        <v>0</v>
      </c>
      <c r="AI16" s="83">
        <f>IFERROR(VLOOKUP(rennerstabel!$F16,TableGroen[[Renners]:[Punten]],2,0),0)</f>
        <v>0</v>
      </c>
      <c r="AJ16" s="83">
        <f>IFERROR(VLOOKUP(rennerstabel!$F16,TableBolletjes[[Renners]:[Punten]],2,0),0)</f>
        <v>0</v>
      </c>
      <c r="AK16" s="83">
        <f>IFERROR(VLOOKUP(rennerstabel!$F16,TableWit[[Renners]:[Punten]],2,0),0)</f>
        <v>0</v>
      </c>
      <c r="AL16" s="92">
        <f>IF(rennerstabel!$D16="DNS",0,1)</f>
        <v>1</v>
      </c>
    </row>
    <row r="17" spans="2:38" x14ac:dyDescent="0.25">
      <c r="B17" s="93"/>
      <c r="C17" s="93"/>
      <c r="D17" s="93"/>
      <c r="E17" s="94">
        <v>16</v>
      </c>
      <c r="F17" s="84" t="s">
        <v>326</v>
      </c>
      <c r="G17" s="84" t="s">
        <v>321</v>
      </c>
      <c r="H17" s="85">
        <f>SUM(L17:AK17)*rennerstabel!$AL17</f>
        <v>0</v>
      </c>
      <c r="I17" s="86">
        <f>SUM(rennerstabel!$L17:$T17)*rennerstabel!$AL17</f>
        <v>0</v>
      </c>
      <c r="J17" s="87">
        <f>SUM(rennerstabel!$U17:$Z17)*rennerstabel!$AL17</f>
        <v>0</v>
      </c>
      <c r="K17" s="88">
        <f>SUM(rennerstabel!$AA17:$AF17)*rennerstabel!$AL17</f>
        <v>0</v>
      </c>
      <c r="L17" s="89">
        <f>IFERROR(VLOOKUP(rennerstabel!$F17,Etappe1[[Rit 1]:[Punten]],2,0),0)</f>
        <v>0</v>
      </c>
      <c r="M17" s="89">
        <f>IFERROR(VLOOKUP(rennerstabel!$F17,Etappe2[[Rit 2]:[Punten]],2,0),0)</f>
        <v>0</v>
      </c>
      <c r="N17" s="89">
        <f>IFERROR(VLOOKUP(rennerstabel!$F17,Etappe3[[Rit 3]:[Punten]],2,0),0)</f>
        <v>0</v>
      </c>
      <c r="O17" s="89">
        <f>IFERROR(VLOOKUP(rennerstabel!$F17,Etappe4[[Rit 4]:[Punten]],2,0),0)</f>
        <v>0</v>
      </c>
      <c r="P17" s="89">
        <f>IFERROR(VLOOKUP(rennerstabel!$F17,Etappe5[[Rit 5]:[Punten]],2,0),0)</f>
        <v>0</v>
      </c>
      <c r="Q17" s="89">
        <f>IFERROR(VLOOKUP(rennerstabel!$F17,Etappe6[[Rit 6]:[Punten]],2,0),0)</f>
        <v>0</v>
      </c>
      <c r="R17" s="89">
        <f>IFERROR(VLOOKUP(rennerstabel!$F17,Etappe7[[Rit 7]:[Punten]],2,0),0)</f>
        <v>0</v>
      </c>
      <c r="S17" s="89">
        <f>IFERROR(VLOOKUP(rennerstabel!$F17,Etappe8[[Rit 8]:[Punten]],2,0),0)</f>
        <v>0</v>
      </c>
      <c r="T17" s="89">
        <f>IFERROR(VLOOKUP(rennerstabel!$F17,Etappe9[[Rit 9]:[Punten]],2,0),0)</f>
        <v>0</v>
      </c>
      <c r="U17" s="90">
        <f>IFERROR(VLOOKUP(rennerstabel!$F17,Etappe10[[Rit 10]:[Punten]],2,0),0)</f>
        <v>0</v>
      </c>
      <c r="V17" s="90">
        <f>IFERROR(VLOOKUP(rennerstabel!$F17,Etappe11[[Rit 11]:[Punten]],2,0),0)</f>
        <v>0</v>
      </c>
      <c r="W17" s="90">
        <f>IFERROR(VLOOKUP(rennerstabel!$F17,Etappe12[[Rit 12]:[Punten]],2,0),0)</f>
        <v>0</v>
      </c>
      <c r="X17" s="90">
        <f>IFERROR(VLOOKUP(rennerstabel!$F17,Etappe13[[Rit 13]:[Punten]],2,0),0)</f>
        <v>0</v>
      </c>
      <c r="Y17" s="90">
        <f>IFERROR(VLOOKUP(rennerstabel!$F17,Etappe14[[Rit 14]:[Punten]],2,0),0)</f>
        <v>0</v>
      </c>
      <c r="Z17" s="90">
        <f>IFERROR(VLOOKUP(rennerstabel!$F17,Etappe15[[Rit 15]:[Punten]],2,0),0)</f>
        <v>0</v>
      </c>
      <c r="AA17" s="91">
        <f>IFERROR(VLOOKUP(rennerstabel!$F17,Etappe16[[Rit 16]:[Punten]],2,0),0)</f>
        <v>0</v>
      </c>
      <c r="AB17" s="91">
        <f>IFERROR(VLOOKUP(rennerstabel!$F17,Etappe17[[Rit 17]:[Punten]],2,0),0)</f>
        <v>0</v>
      </c>
      <c r="AC17" s="91">
        <f>IFERROR(VLOOKUP(rennerstabel!$F17,Etappe18[[Rit 18]:[Punten]],2,0),0)</f>
        <v>0</v>
      </c>
      <c r="AD17" s="91">
        <f>IFERROR(VLOOKUP(rennerstabel!$F17,Etappe19[[Rit 19]:[Punten]],2,0),0)</f>
        <v>0</v>
      </c>
      <c r="AE17" s="91">
        <f>IFERROR(VLOOKUP(rennerstabel!$F17,Etappe20[[Rit 20]:[Punten]],2,0),0)</f>
        <v>0</v>
      </c>
      <c r="AF17" s="91">
        <f>IFERROR(VLOOKUP(rennerstabel!$F17,Etappe21[[Rit 21]:[Punten]],2,0),0)</f>
        <v>0</v>
      </c>
      <c r="AG17" s="93">
        <f>IFERROR(VLOOKUP(rennerstabel!$F17,TableGeel[[Renners]:[Punten]],2,0),0)</f>
        <v>0</v>
      </c>
      <c r="AH17" s="93">
        <f>IFERROR(VLOOKUP(rennerstabel!$F17,TablePloeg[[Renners]:[Punten]],2,0),0)</f>
        <v>0</v>
      </c>
      <c r="AI17" s="93">
        <f>IFERROR(VLOOKUP(rennerstabel!$F17,TableGroen[[Renners]:[Punten]],2,0),0)</f>
        <v>0</v>
      </c>
      <c r="AJ17" s="93">
        <f>IFERROR(VLOOKUP(rennerstabel!$F17,TableBolletjes[[Renners]:[Punten]],2,0),0)</f>
        <v>0</v>
      </c>
      <c r="AK17" s="93">
        <f>IFERROR(VLOOKUP(rennerstabel!$F17,TableWit[[Renners]:[Punten]],2,0),0)</f>
        <v>0</v>
      </c>
      <c r="AL17" s="95">
        <f>IF(rennerstabel!$D17="DNS",0,1)</f>
        <v>1</v>
      </c>
    </row>
    <row r="18" spans="2:38" x14ac:dyDescent="0.25">
      <c r="B18" s="83"/>
      <c r="C18" s="83"/>
      <c r="D18" s="83"/>
      <c r="E18" s="84">
        <v>17</v>
      </c>
      <c r="F18" s="84" t="s">
        <v>327</v>
      </c>
      <c r="G18" s="84" t="s">
        <v>321</v>
      </c>
      <c r="H18" s="85">
        <f>SUM(L18:AK18)*rennerstabel!$AL18</f>
        <v>0</v>
      </c>
      <c r="I18" s="86">
        <f>SUM(rennerstabel!$L18:$T18)*rennerstabel!$AL18</f>
        <v>0</v>
      </c>
      <c r="J18" s="87">
        <f>SUM(rennerstabel!$U18:$Z18)*rennerstabel!$AL18</f>
        <v>0</v>
      </c>
      <c r="K18" s="88">
        <f>SUM(rennerstabel!$AA18:$AF18)*rennerstabel!$AL18</f>
        <v>0</v>
      </c>
      <c r="L18" s="89">
        <f>IFERROR(VLOOKUP(rennerstabel!$F18,Etappe1[[Rit 1]:[Punten]],2,0),0)</f>
        <v>0</v>
      </c>
      <c r="M18" s="89">
        <f>IFERROR(VLOOKUP(rennerstabel!$F18,Etappe2[[Rit 2]:[Punten]],2,0),0)</f>
        <v>0</v>
      </c>
      <c r="N18" s="89">
        <f>IFERROR(VLOOKUP(rennerstabel!$F18,Etappe3[[Rit 3]:[Punten]],2,0),0)</f>
        <v>0</v>
      </c>
      <c r="O18" s="89">
        <f>IFERROR(VLOOKUP(rennerstabel!$F18,Etappe4[[Rit 4]:[Punten]],2,0),0)</f>
        <v>0</v>
      </c>
      <c r="P18" s="89">
        <f>IFERROR(VLOOKUP(rennerstabel!$F18,Etappe5[[Rit 5]:[Punten]],2,0),0)</f>
        <v>0</v>
      </c>
      <c r="Q18" s="89">
        <f>IFERROR(VLOOKUP(rennerstabel!$F18,Etappe6[[Rit 6]:[Punten]],2,0),0)</f>
        <v>0</v>
      </c>
      <c r="R18" s="89">
        <f>IFERROR(VLOOKUP(rennerstabel!$F18,Etappe7[[Rit 7]:[Punten]],2,0),0)</f>
        <v>0</v>
      </c>
      <c r="S18" s="89">
        <f>IFERROR(VLOOKUP(rennerstabel!$F18,Etappe8[[Rit 8]:[Punten]],2,0),0)</f>
        <v>0</v>
      </c>
      <c r="T18" s="89">
        <f>IFERROR(VLOOKUP(rennerstabel!$F18,Etappe9[[Rit 9]:[Punten]],2,0),0)</f>
        <v>0</v>
      </c>
      <c r="U18" s="90">
        <f>IFERROR(VLOOKUP(rennerstabel!$F18,Etappe10[[Rit 10]:[Punten]],2,0),0)</f>
        <v>0</v>
      </c>
      <c r="V18" s="90">
        <f>IFERROR(VLOOKUP(rennerstabel!$F18,Etappe11[[Rit 11]:[Punten]],2,0),0)</f>
        <v>0</v>
      </c>
      <c r="W18" s="90">
        <f>IFERROR(VLOOKUP(rennerstabel!$F18,Etappe12[[Rit 12]:[Punten]],2,0),0)</f>
        <v>0</v>
      </c>
      <c r="X18" s="90">
        <f>IFERROR(VLOOKUP(rennerstabel!$F18,Etappe13[[Rit 13]:[Punten]],2,0),0)</f>
        <v>0</v>
      </c>
      <c r="Y18" s="90">
        <f>IFERROR(VLOOKUP(rennerstabel!$F18,Etappe14[[Rit 14]:[Punten]],2,0),0)</f>
        <v>0</v>
      </c>
      <c r="Z18" s="90">
        <f>IFERROR(VLOOKUP(rennerstabel!$F18,Etappe15[[Rit 15]:[Punten]],2,0),0)</f>
        <v>0</v>
      </c>
      <c r="AA18" s="91">
        <f>IFERROR(VLOOKUP(rennerstabel!$F18,Etappe16[[Rit 16]:[Punten]],2,0),0)</f>
        <v>0</v>
      </c>
      <c r="AB18" s="91">
        <f>IFERROR(VLOOKUP(rennerstabel!$F18,Etappe17[[Rit 17]:[Punten]],2,0),0)</f>
        <v>0</v>
      </c>
      <c r="AC18" s="91">
        <f>IFERROR(VLOOKUP(rennerstabel!$F18,Etappe18[[Rit 18]:[Punten]],2,0),0)</f>
        <v>0</v>
      </c>
      <c r="AD18" s="91">
        <f>IFERROR(VLOOKUP(rennerstabel!$F18,Etappe19[[Rit 19]:[Punten]],2,0),0)</f>
        <v>0</v>
      </c>
      <c r="AE18" s="91">
        <f>IFERROR(VLOOKUP(rennerstabel!$F18,Etappe20[[Rit 20]:[Punten]],2,0),0)</f>
        <v>0</v>
      </c>
      <c r="AF18" s="91">
        <f>IFERROR(VLOOKUP(rennerstabel!$F18,Etappe21[[Rit 21]:[Punten]],2,0),0)</f>
        <v>0</v>
      </c>
      <c r="AG18" s="83">
        <f>IFERROR(VLOOKUP(rennerstabel!$F18,TableGeel[[Renners]:[Punten]],2,0),0)</f>
        <v>0</v>
      </c>
      <c r="AH18" s="83">
        <f>IFERROR(VLOOKUP(rennerstabel!$F18,TablePloeg[[Renners]:[Punten]],2,0),0)</f>
        <v>0</v>
      </c>
      <c r="AI18" s="83">
        <f>IFERROR(VLOOKUP(rennerstabel!$F18,TableGroen[[Renners]:[Punten]],2,0),0)</f>
        <v>0</v>
      </c>
      <c r="AJ18" s="83">
        <f>IFERROR(VLOOKUP(rennerstabel!$F18,TableBolletjes[[Renners]:[Punten]],2,0),0)</f>
        <v>0</v>
      </c>
      <c r="AK18" s="83">
        <f>IFERROR(VLOOKUP(rennerstabel!$F18,TableWit[[Renners]:[Punten]],2,0),0)</f>
        <v>0</v>
      </c>
      <c r="AL18" s="92">
        <f>IF(rennerstabel!$D18="DNS",0,1)</f>
        <v>1</v>
      </c>
    </row>
    <row r="19" spans="2:38" x14ac:dyDescent="0.25">
      <c r="B19" s="93"/>
      <c r="C19" s="93"/>
      <c r="D19" s="93"/>
      <c r="E19" s="94">
        <v>18</v>
      </c>
      <c r="F19" s="84" t="s">
        <v>328</v>
      </c>
      <c r="G19" s="84" t="s">
        <v>321</v>
      </c>
      <c r="H19" s="85">
        <f>SUM(L19:AK19)*rennerstabel!$AL19</f>
        <v>0</v>
      </c>
      <c r="I19" s="86">
        <f>SUM(rennerstabel!$L19:$T19)*rennerstabel!$AL19</f>
        <v>0</v>
      </c>
      <c r="J19" s="87">
        <f>SUM(rennerstabel!$U19:$Z19)*rennerstabel!$AL19</f>
        <v>0</v>
      </c>
      <c r="K19" s="88">
        <f>SUM(rennerstabel!$AA19:$AF19)*rennerstabel!$AL19</f>
        <v>0</v>
      </c>
      <c r="L19" s="89">
        <f>IFERROR(VLOOKUP(rennerstabel!$F19,Etappe1[[Rit 1]:[Punten]],2,0),0)</f>
        <v>0</v>
      </c>
      <c r="M19" s="89">
        <f>IFERROR(VLOOKUP(rennerstabel!$F19,Etappe2[[Rit 2]:[Punten]],2,0),0)</f>
        <v>0</v>
      </c>
      <c r="N19" s="89">
        <f>IFERROR(VLOOKUP(rennerstabel!$F19,Etappe3[[Rit 3]:[Punten]],2,0),0)</f>
        <v>0</v>
      </c>
      <c r="O19" s="89">
        <f>IFERROR(VLOOKUP(rennerstabel!$F19,Etappe4[[Rit 4]:[Punten]],2,0),0)</f>
        <v>0</v>
      </c>
      <c r="P19" s="89">
        <f>IFERROR(VLOOKUP(rennerstabel!$F19,Etappe5[[Rit 5]:[Punten]],2,0),0)</f>
        <v>0</v>
      </c>
      <c r="Q19" s="89">
        <f>IFERROR(VLOOKUP(rennerstabel!$F19,Etappe6[[Rit 6]:[Punten]],2,0),0)</f>
        <v>0</v>
      </c>
      <c r="R19" s="89">
        <f>IFERROR(VLOOKUP(rennerstabel!$F19,Etappe7[[Rit 7]:[Punten]],2,0),0)</f>
        <v>0</v>
      </c>
      <c r="S19" s="89">
        <f>IFERROR(VLOOKUP(rennerstabel!$F19,Etappe8[[Rit 8]:[Punten]],2,0),0)</f>
        <v>0</v>
      </c>
      <c r="T19" s="89">
        <f>IFERROR(VLOOKUP(rennerstabel!$F19,Etappe9[[Rit 9]:[Punten]],2,0),0)</f>
        <v>0</v>
      </c>
      <c r="U19" s="90">
        <f>IFERROR(VLOOKUP(rennerstabel!$F19,Etappe10[[Rit 10]:[Punten]],2,0),0)</f>
        <v>0</v>
      </c>
      <c r="V19" s="90">
        <f>IFERROR(VLOOKUP(rennerstabel!$F19,Etappe11[[Rit 11]:[Punten]],2,0),0)</f>
        <v>0</v>
      </c>
      <c r="W19" s="90">
        <f>IFERROR(VLOOKUP(rennerstabel!$F19,Etappe12[[Rit 12]:[Punten]],2,0),0)</f>
        <v>0</v>
      </c>
      <c r="X19" s="90">
        <f>IFERROR(VLOOKUP(rennerstabel!$F19,Etappe13[[Rit 13]:[Punten]],2,0),0)</f>
        <v>0</v>
      </c>
      <c r="Y19" s="90">
        <f>IFERROR(VLOOKUP(rennerstabel!$F19,Etappe14[[Rit 14]:[Punten]],2,0),0)</f>
        <v>0</v>
      </c>
      <c r="Z19" s="90">
        <f>IFERROR(VLOOKUP(rennerstabel!$F19,Etappe15[[Rit 15]:[Punten]],2,0),0)</f>
        <v>0</v>
      </c>
      <c r="AA19" s="91">
        <f>IFERROR(VLOOKUP(rennerstabel!$F19,Etappe16[[Rit 16]:[Punten]],2,0),0)</f>
        <v>0</v>
      </c>
      <c r="AB19" s="91">
        <f>IFERROR(VLOOKUP(rennerstabel!$F19,Etappe17[[Rit 17]:[Punten]],2,0),0)</f>
        <v>0</v>
      </c>
      <c r="AC19" s="91">
        <f>IFERROR(VLOOKUP(rennerstabel!$F19,Etappe18[[Rit 18]:[Punten]],2,0),0)</f>
        <v>0</v>
      </c>
      <c r="AD19" s="91">
        <f>IFERROR(VLOOKUP(rennerstabel!$F19,Etappe19[[Rit 19]:[Punten]],2,0),0)</f>
        <v>0</v>
      </c>
      <c r="AE19" s="91">
        <f>IFERROR(VLOOKUP(rennerstabel!$F19,Etappe20[[Rit 20]:[Punten]],2,0),0)</f>
        <v>0</v>
      </c>
      <c r="AF19" s="91">
        <f>IFERROR(VLOOKUP(rennerstabel!$F19,Etappe21[[Rit 21]:[Punten]],2,0),0)</f>
        <v>0</v>
      </c>
      <c r="AG19" s="93">
        <f>IFERROR(VLOOKUP(rennerstabel!$F19,TableGeel[[Renners]:[Punten]],2,0),0)</f>
        <v>0</v>
      </c>
      <c r="AH19" s="93">
        <f>IFERROR(VLOOKUP(rennerstabel!$F19,TablePloeg[[Renners]:[Punten]],2,0),0)</f>
        <v>0</v>
      </c>
      <c r="AI19" s="93">
        <f>IFERROR(VLOOKUP(rennerstabel!$F19,TableGroen[[Renners]:[Punten]],2,0),0)</f>
        <v>0</v>
      </c>
      <c r="AJ19" s="93">
        <f>IFERROR(VLOOKUP(rennerstabel!$F19,TableBolletjes[[Renners]:[Punten]],2,0),0)</f>
        <v>0</v>
      </c>
      <c r="AK19" s="93">
        <f>IFERROR(VLOOKUP(rennerstabel!$F19,TableWit[[Renners]:[Punten]],2,0),0)</f>
        <v>0</v>
      </c>
      <c r="AL19" s="95">
        <f>IF(rennerstabel!$D19="DNS",0,1)</f>
        <v>1</v>
      </c>
    </row>
    <row r="20" spans="2:38" x14ac:dyDescent="0.25">
      <c r="B20" s="83"/>
      <c r="C20" s="83"/>
      <c r="D20" s="83" t="s">
        <v>516</v>
      </c>
      <c r="E20" s="84">
        <v>19</v>
      </c>
      <c r="F20" s="84"/>
      <c r="G20" s="84"/>
      <c r="H20" s="85">
        <f>SUM(L20:AK20)*rennerstabel!$AL20</f>
        <v>0</v>
      </c>
      <c r="I20" s="86">
        <f>SUM(rennerstabel!$L20:$T20)*rennerstabel!$AL20</f>
        <v>0</v>
      </c>
      <c r="J20" s="87">
        <f>SUM(rennerstabel!$U20:$Z20)*rennerstabel!$AL20</f>
        <v>0</v>
      </c>
      <c r="K20" s="88">
        <f>SUM(rennerstabel!$AA20:$AF20)*rennerstabel!$AL20</f>
        <v>0</v>
      </c>
      <c r="L20" s="89">
        <f>IFERROR(VLOOKUP(rennerstabel!$F20,Etappe1[[Rit 1]:[Punten]],2,0),0)</f>
        <v>0</v>
      </c>
      <c r="M20" s="89">
        <f>IFERROR(VLOOKUP(rennerstabel!$F20,Etappe2[[Rit 2]:[Punten]],2,0),0)</f>
        <v>0</v>
      </c>
      <c r="N20" s="89">
        <f>IFERROR(VLOOKUP(rennerstabel!$F20,Etappe3[[Rit 3]:[Punten]],2,0),0)</f>
        <v>0</v>
      </c>
      <c r="O20" s="89">
        <f>IFERROR(VLOOKUP(rennerstabel!$F20,Etappe4[[Rit 4]:[Punten]],2,0),0)</f>
        <v>0</v>
      </c>
      <c r="P20" s="89">
        <f>IFERROR(VLOOKUP(rennerstabel!$F20,Etappe5[[Rit 5]:[Punten]],2,0),0)</f>
        <v>0</v>
      </c>
      <c r="Q20" s="89">
        <f>IFERROR(VLOOKUP(rennerstabel!$F20,Etappe6[[Rit 6]:[Punten]],2,0),0)</f>
        <v>0</v>
      </c>
      <c r="R20" s="89">
        <f>IFERROR(VLOOKUP(rennerstabel!$F20,Etappe7[[Rit 7]:[Punten]],2,0),0)</f>
        <v>0</v>
      </c>
      <c r="S20" s="89">
        <f>IFERROR(VLOOKUP(rennerstabel!$F20,Etappe8[[Rit 8]:[Punten]],2,0),0)</f>
        <v>0</v>
      </c>
      <c r="T20" s="89">
        <f>IFERROR(VLOOKUP(rennerstabel!$F20,Etappe9[[Rit 9]:[Punten]],2,0),0)</f>
        <v>0</v>
      </c>
      <c r="U20" s="90">
        <f>IFERROR(VLOOKUP(rennerstabel!$F20,Etappe10[[Rit 10]:[Punten]],2,0),0)</f>
        <v>0</v>
      </c>
      <c r="V20" s="90">
        <f>IFERROR(VLOOKUP(rennerstabel!$F20,Etappe11[[Rit 11]:[Punten]],2,0),0)</f>
        <v>0</v>
      </c>
      <c r="W20" s="90">
        <f>IFERROR(VLOOKUP(rennerstabel!$F20,Etappe12[[Rit 12]:[Punten]],2,0),0)</f>
        <v>0</v>
      </c>
      <c r="X20" s="90">
        <f>IFERROR(VLOOKUP(rennerstabel!$F20,Etappe13[[Rit 13]:[Punten]],2,0),0)</f>
        <v>0</v>
      </c>
      <c r="Y20" s="90">
        <f>IFERROR(VLOOKUP(rennerstabel!$F20,Etappe14[[Rit 14]:[Punten]],2,0),0)</f>
        <v>0</v>
      </c>
      <c r="Z20" s="90">
        <f>IFERROR(VLOOKUP(rennerstabel!$F20,Etappe15[[Rit 15]:[Punten]],2,0),0)</f>
        <v>0</v>
      </c>
      <c r="AA20" s="91">
        <f>IFERROR(VLOOKUP(rennerstabel!$F20,Etappe16[[Rit 16]:[Punten]],2,0),0)</f>
        <v>0</v>
      </c>
      <c r="AB20" s="91">
        <f>IFERROR(VLOOKUP(rennerstabel!$F20,Etappe17[[Rit 17]:[Punten]],2,0),0)</f>
        <v>0</v>
      </c>
      <c r="AC20" s="91">
        <f>IFERROR(VLOOKUP(rennerstabel!$F20,Etappe18[[Rit 18]:[Punten]],2,0),0)</f>
        <v>0</v>
      </c>
      <c r="AD20" s="91">
        <f>IFERROR(VLOOKUP(rennerstabel!$F20,Etappe19[[Rit 19]:[Punten]],2,0),0)</f>
        <v>0</v>
      </c>
      <c r="AE20" s="91">
        <f>IFERROR(VLOOKUP(rennerstabel!$F20,Etappe20[[Rit 20]:[Punten]],2,0),0)</f>
        <v>0</v>
      </c>
      <c r="AF20" s="91">
        <f>IFERROR(VLOOKUP(rennerstabel!$F20,Etappe21[[Rit 21]:[Punten]],2,0),0)</f>
        <v>0</v>
      </c>
      <c r="AG20" s="83">
        <f>IFERROR(VLOOKUP(rennerstabel!$F20,TableGeel[[Renners]:[Punten]],2,0),0)</f>
        <v>0</v>
      </c>
      <c r="AH20" s="83">
        <f>IFERROR(VLOOKUP(rennerstabel!$F20,TablePloeg[[Renners]:[Punten]],2,0),0)</f>
        <v>0</v>
      </c>
      <c r="AI20" s="83">
        <f>IFERROR(VLOOKUP(rennerstabel!$F20,TableGroen[[Renners]:[Punten]],2,0),0)</f>
        <v>0</v>
      </c>
      <c r="AJ20" s="83">
        <f>IFERROR(VLOOKUP(rennerstabel!$F20,TableBolletjes[[Renners]:[Punten]],2,0),0)</f>
        <v>0</v>
      </c>
      <c r="AK20" s="83">
        <f>IFERROR(VLOOKUP(rennerstabel!$F20,TableWit[[Renners]:[Punten]],2,0),0)</f>
        <v>0</v>
      </c>
      <c r="AL20" s="92">
        <f>IF(rennerstabel!$D20="DNS",0,1)</f>
        <v>0</v>
      </c>
    </row>
    <row r="21" spans="2:38" x14ac:dyDescent="0.25">
      <c r="B21" s="93"/>
      <c r="C21" s="93"/>
      <c r="D21" s="93" t="s">
        <v>516</v>
      </c>
      <c r="E21" s="94">
        <v>20</v>
      </c>
      <c r="F21" s="84"/>
      <c r="G21" s="84"/>
      <c r="H21" s="85">
        <f>SUM(L21:AK21)*rennerstabel!$AL21</f>
        <v>0</v>
      </c>
      <c r="I21" s="86">
        <f>SUM(rennerstabel!$L21:$T21)*rennerstabel!$AL21</f>
        <v>0</v>
      </c>
      <c r="J21" s="87">
        <f>SUM(rennerstabel!$U21:$Z21)*rennerstabel!$AL21</f>
        <v>0</v>
      </c>
      <c r="K21" s="88">
        <f>SUM(rennerstabel!$AA21:$AF21)*rennerstabel!$AL21</f>
        <v>0</v>
      </c>
      <c r="L21" s="89">
        <f>IFERROR(VLOOKUP(rennerstabel!$F21,Etappe1[[Rit 1]:[Punten]],2,0),0)</f>
        <v>0</v>
      </c>
      <c r="M21" s="89">
        <f>IFERROR(VLOOKUP(rennerstabel!$F21,Etappe2[[Rit 2]:[Punten]],2,0),0)</f>
        <v>0</v>
      </c>
      <c r="N21" s="89">
        <f>IFERROR(VLOOKUP(rennerstabel!$F21,Etappe3[[Rit 3]:[Punten]],2,0),0)</f>
        <v>0</v>
      </c>
      <c r="O21" s="89">
        <f>IFERROR(VLOOKUP(rennerstabel!$F21,Etappe4[[Rit 4]:[Punten]],2,0),0)</f>
        <v>0</v>
      </c>
      <c r="P21" s="89">
        <f>IFERROR(VLOOKUP(rennerstabel!$F21,Etappe5[[Rit 5]:[Punten]],2,0),0)</f>
        <v>0</v>
      </c>
      <c r="Q21" s="89">
        <f>IFERROR(VLOOKUP(rennerstabel!$F21,Etappe6[[Rit 6]:[Punten]],2,0),0)</f>
        <v>0</v>
      </c>
      <c r="R21" s="89">
        <f>IFERROR(VLOOKUP(rennerstabel!$F21,Etappe7[[Rit 7]:[Punten]],2,0),0)</f>
        <v>0</v>
      </c>
      <c r="S21" s="89">
        <f>IFERROR(VLOOKUP(rennerstabel!$F21,Etappe8[[Rit 8]:[Punten]],2,0),0)</f>
        <v>0</v>
      </c>
      <c r="T21" s="89">
        <f>IFERROR(VLOOKUP(rennerstabel!$F21,Etappe9[[Rit 9]:[Punten]],2,0),0)</f>
        <v>0</v>
      </c>
      <c r="U21" s="90">
        <f>IFERROR(VLOOKUP(rennerstabel!$F21,Etappe10[[Rit 10]:[Punten]],2,0),0)</f>
        <v>0</v>
      </c>
      <c r="V21" s="90">
        <f>IFERROR(VLOOKUP(rennerstabel!$F21,Etappe11[[Rit 11]:[Punten]],2,0),0)</f>
        <v>0</v>
      </c>
      <c r="W21" s="90">
        <f>IFERROR(VLOOKUP(rennerstabel!$F21,Etappe12[[Rit 12]:[Punten]],2,0),0)</f>
        <v>0</v>
      </c>
      <c r="X21" s="90">
        <f>IFERROR(VLOOKUP(rennerstabel!$F21,Etappe13[[Rit 13]:[Punten]],2,0),0)</f>
        <v>0</v>
      </c>
      <c r="Y21" s="90">
        <f>IFERROR(VLOOKUP(rennerstabel!$F21,Etappe14[[Rit 14]:[Punten]],2,0),0)</f>
        <v>0</v>
      </c>
      <c r="Z21" s="90">
        <f>IFERROR(VLOOKUP(rennerstabel!$F21,Etappe15[[Rit 15]:[Punten]],2,0),0)</f>
        <v>0</v>
      </c>
      <c r="AA21" s="91">
        <f>IFERROR(VLOOKUP(rennerstabel!$F21,Etappe16[[Rit 16]:[Punten]],2,0),0)</f>
        <v>0</v>
      </c>
      <c r="AB21" s="91">
        <f>IFERROR(VLOOKUP(rennerstabel!$F21,Etappe17[[Rit 17]:[Punten]],2,0),0)</f>
        <v>0</v>
      </c>
      <c r="AC21" s="91">
        <f>IFERROR(VLOOKUP(rennerstabel!$F21,Etappe18[[Rit 18]:[Punten]],2,0),0)</f>
        <v>0</v>
      </c>
      <c r="AD21" s="91">
        <f>IFERROR(VLOOKUP(rennerstabel!$F21,Etappe19[[Rit 19]:[Punten]],2,0),0)</f>
        <v>0</v>
      </c>
      <c r="AE21" s="91">
        <f>IFERROR(VLOOKUP(rennerstabel!$F21,Etappe20[[Rit 20]:[Punten]],2,0),0)</f>
        <v>0</v>
      </c>
      <c r="AF21" s="91">
        <f>IFERROR(VLOOKUP(rennerstabel!$F21,Etappe21[[Rit 21]:[Punten]],2,0),0)</f>
        <v>0</v>
      </c>
      <c r="AG21" s="93">
        <f>IFERROR(VLOOKUP(rennerstabel!$F21,TableGeel[[Renners]:[Punten]],2,0),0)</f>
        <v>0</v>
      </c>
      <c r="AH21" s="93">
        <f>IFERROR(VLOOKUP(rennerstabel!$F21,TablePloeg[[Renners]:[Punten]],2,0),0)</f>
        <v>0</v>
      </c>
      <c r="AI21" s="93">
        <f>IFERROR(VLOOKUP(rennerstabel!$F21,TableGroen[[Renners]:[Punten]],2,0),0)</f>
        <v>0</v>
      </c>
      <c r="AJ21" s="93">
        <f>IFERROR(VLOOKUP(rennerstabel!$F21,TableBolletjes[[Renners]:[Punten]],2,0),0)</f>
        <v>0</v>
      </c>
      <c r="AK21" s="93">
        <f>IFERROR(VLOOKUP(rennerstabel!$F21,TableWit[[Renners]:[Punten]],2,0),0)</f>
        <v>0</v>
      </c>
      <c r="AL21" s="95">
        <f>IF(rennerstabel!$D21="DNS",0,1)</f>
        <v>0</v>
      </c>
    </row>
    <row r="22" spans="2:38" x14ac:dyDescent="0.25">
      <c r="B22" s="83"/>
      <c r="C22" s="83"/>
      <c r="D22" s="83"/>
      <c r="E22" s="84">
        <v>21</v>
      </c>
      <c r="F22" s="84" t="s">
        <v>196</v>
      </c>
      <c r="G22" s="84" t="s">
        <v>329</v>
      </c>
      <c r="H22" s="85">
        <f>SUM(L22:AK22)*rennerstabel!$AL22</f>
        <v>0</v>
      </c>
      <c r="I22" s="86">
        <f>SUM(rennerstabel!$L22:$T22)*rennerstabel!$AL22</f>
        <v>0</v>
      </c>
      <c r="J22" s="87">
        <f>SUM(rennerstabel!$U22:$Z22)*rennerstabel!$AL22</f>
        <v>0</v>
      </c>
      <c r="K22" s="88">
        <f>SUM(rennerstabel!$AA22:$AF22)*rennerstabel!$AL22</f>
        <v>0</v>
      </c>
      <c r="L22" s="89">
        <f>IFERROR(VLOOKUP(rennerstabel!$F22,Etappe1[[Rit 1]:[Punten]],2,0),0)</f>
        <v>0</v>
      </c>
      <c r="M22" s="89">
        <f>IFERROR(VLOOKUP(rennerstabel!$F22,Etappe2[[Rit 2]:[Punten]],2,0),0)</f>
        <v>0</v>
      </c>
      <c r="N22" s="89">
        <f>IFERROR(VLOOKUP(rennerstabel!$F22,Etappe3[[Rit 3]:[Punten]],2,0),0)</f>
        <v>0</v>
      </c>
      <c r="O22" s="89">
        <f>IFERROR(VLOOKUP(rennerstabel!$F22,Etappe4[[Rit 4]:[Punten]],2,0),0)</f>
        <v>0</v>
      </c>
      <c r="P22" s="89">
        <f>IFERROR(VLOOKUP(rennerstabel!$F22,Etappe5[[Rit 5]:[Punten]],2,0),0)</f>
        <v>0</v>
      </c>
      <c r="Q22" s="89">
        <f>IFERROR(VLOOKUP(rennerstabel!$F22,Etappe6[[Rit 6]:[Punten]],2,0),0)</f>
        <v>0</v>
      </c>
      <c r="R22" s="89">
        <f>IFERROR(VLOOKUP(rennerstabel!$F22,Etappe7[[Rit 7]:[Punten]],2,0),0)</f>
        <v>0</v>
      </c>
      <c r="S22" s="89">
        <f>IFERROR(VLOOKUP(rennerstabel!$F22,Etappe8[[Rit 8]:[Punten]],2,0),0)</f>
        <v>0</v>
      </c>
      <c r="T22" s="89">
        <f>IFERROR(VLOOKUP(rennerstabel!$F22,Etappe9[[Rit 9]:[Punten]],2,0),0)</f>
        <v>0</v>
      </c>
      <c r="U22" s="90">
        <f>IFERROR(VLOOKUP(rennerstabel!$F22,Etappe10[[Rit 10]:[Punten]],2,0),0)</f>
        <v>0</v>
      </c>
      <c r="V22" s="90">
        <f>IFERROR(VLOOKUP(rennerstabel!$F22,Etappe11[[Rit 11]:[Punten]],2,0),0)</f>
        <v>0</v>
      </c>
      <c r="W22" s="90">
        <f>IFERROR(VLOOKUP(rennerstabel!$F22,Etappe12[[Rit 12]:[Punten]],2,0),0)</f>
        <v>0</v>
      </c>
      <c r="X22" s="90">
        <f>IFERROR(VLOOKUP(rennerstabel!$F22,Etappe13[[Rit 13]:[Punten]],2,0),0)</f>
        <v>0</v>
      </c>
      <c r="Y22" s="90">
        <f>IFERROR(VLOOKUP(rennerstabel!$F22,Etappe14[[Rit 14]:[Punten]],2,0),0)</f>
        <v>0</v>
      </c>
      <c r="Z22" s="90">
        <f>IFERROR(VLOOKUP(rennerstabel!$F22,Etappe15[[Rit 15]:[Punten]],2,0),0)</f>
        <v>0</v>
      </c>
      <c r="AA22" s="91">
        <f>IFERROR(VLOOKUP(rennerstabel!$F22,Etappe16[[Rit 16]:[Punten]],2,0),0)</f>
        <v>0</v>
      </c>
      <c r="AB22" s="91">
        <f>IFERROR(VLOOKUP(rennerstabel!$F22,Etappe17[[Rit 17]:[Punten]],2,0),0)</f>
        <v>0</v>
      </c>
      <c r="AC22" s="91">
        <f>IFERROR(VLOOKUP(rennerstabel!$F22,Etappe18[[Rit 18]:[Punten]],2,0),0)</f>
        <v>0</v>
      </c>
      <c r="AD22" s="91">
        <f>IFERROR(VLOOKUP(rennerstabel!$F22,Etappe19[[Rit 19]:[Punten]],2,0),0)</f>
        <v>0</v>
      </c>
      <c r="AE22" s="91">
        <f>IFERROR(VLOOKUP(rennerstabel!$F22,Etappe20[[Rit 20]:[Punten]],2,0),0)</f>
        <v>0</v>
      </c>
      <c r="AF22" s="91">
        <f>IFERROR(VLOOKUP(rennerstabel!$F22,Etappe21[[Rit 21]:[Punten]],2,0),0)</f>
        <v>0</v>
      </c>
      <c r="AG22" s="83">
        <f>IFERROR(VLOOKUP(rennerstabel!$F22,TableGeel[[Renners]:[Punten]],2,0),0)</f>
        <v>0</v>
      </c>
      <c r="AH22" s="83">
        <f>IFERROR(VLOOKUP(rennerstabel!$F22,TablePloeg[[Renners]:[Punten]],2,0),0)</f>
        <v>0</v>
      </c>
      <c r="AI22" s="83">
        <f>IFERROR(VLOOKUP(rennerstabel!$F22,TableGroen[[Renners]:[Punten]],2,0),0)</f>
        <v>0</v>
      </c>
      <c r="AJ22" s="83">
        <f>IFERROR(VLOOKUP(rennerstabel!$F22,TableBolletjes[[Renners]:[Punten]],2,0),0)</f>
        <v>0</v>
      </c>
      <c r="AK22" s="83">
        <f>IFERROR(VLOOKUP(rennerstabel!$F22,TableWit[[Renners]:[Punten]],2,0),0)</f>
        <v>0</v>
      </c>
      <c r="AL22" s="92">
        <f>IF(rennerstabel!$D22="DNS",0,1)</f>
        <v>1</v>
      </c>
    </row>
    <row r="23" spans="2:38" x14ac:dyDescent="0.25">
      <c r="B23" s="93"/>
      <c r="C23" s="93"/>
      <c r="D23" s="93"/>
      <c r="E23" s="94">
        <v>22</v>
      </c>
      <c r="F23" s="84" t="s">
        <v>764</v>
      </c>
      <c r="G23" s="84" t="s">
        <v>329</v>
      </c>
      <c r="H23" s="85">
        <f>SUM(L23:AK23)*rennerstabel!$AL23</f>
        <v>20</v>
      </c>
      <c r="I23" s="86">
        <f>SUM(rennerstabel!$L23:$T23)*rennerstabel!$AL23</f>
        <v>20</v>
      </c>
      <c r="J23" s="87">
        <f>SUM(rennerstabel!$U23:$Z23)*rennerstabel!$AL23</f>
        <v>0</v>
      </c>
      <c r="K23" s="88">
        <f>SUM(rennerstabel!$AA23:$AF23)*rennerstabel!$AL23</f>
        <v>0</v>
      </c>
      <c r="L23" s="89">
        <f>IFERROR(VLOOKUP(rennerstabel!$F23,Etappe1[[Rit 1]:[Punten]],2,0),0)</f>
        <v>20</v>
      </c>
      <c r="M23" s="89">
        <f>IFERROR(VLOOKUP(rennerstabel!$F23,Etappe2[[Rit 2]:[Punten]],2,0),0)</f>
        <v>0</v>
      </c>
      <c r="N23" s="89">
        <f>IFERROR(VLOOKUP(rennerstabel!$F23,Etappe3[[Rit 3]:[Punten]],2,0),0)</f>
        <v>0</v>
      </c>
      <c r="O23" s="89">
        <f>IFERROR(VLOOKUP(rennerstabel!$F23,Etappe4[[Rit 4]:[Punten]],2,0),0)</f>
        <v>0</v>
      </c>
      <c r="P23" s="89">
        <f>IFERROR(VLOOKUP(rennerstabel!$F23,Etappe5[[Rit 5]:[Punten]],2,0),0)</f>
        <v>0</v>
      </c>
      <c r="Q23" s="89">
        <f>IFERROR(VLOOKUP(rennerstabel!$F23,Etappe6[[Rit 6]:[Punten]],2,0),0)</f>
        <v>0</v>
      </c>
      <c r="R23" s="89">
        <f>IFERROR(VLOOKUP(rennerstabel!$F23,Etappe7[[Rit 7]:[Punten]],2,0),0)</f>
        <v>0</v>
      </c>
      <c r="S23" s="89">
        <f>IFERROR(VLOOKUP(rennerstabel!$F23,Etappe8[[Rit 8]:[Punten]],2,0),0)</f>
        <v>0</v>
      </c>
      <c r="T23" s="89">
        <f>IFERROR(VLOOKUP(rennerstabel!$F23,Etappe9[[Rit 9]:[Punten]],2,0),0)</f>
        <v>0</v>
      </c>
      <c r="U23" s="90">
        <f>IFERROR(VLOOKUP(rennerstabel!$F23,Etappe10[[Rit 10]:[Punten]],2,0),0)</f>
        <v>0</v>
      </c>
      <c r="V23" s="90">
        <f>IFERROR(VLOOKUP(rennerstabel!$F23,Etappe11[[Rit 11]:[Punten]],2,0),0)</f>
        <v>0</v>
      </c>
      <c r="W23" s="90">
        <f>IFERROR(VLOOKUP(rennerstabel!$F23,Etappe12[[Rit 12]:[Punten]],2,0),0)</f>
        <v>0</v>
      </c>
      <c r="X23" s="90">
        <f>IFERROR(VLOOKUP(rennerstabel!$F23,Etappe13[[Rit 13]:[Punten]],2,0),0)</f>
        <v>0</v>
      </c>
      <c r="Y23" s="90">
        <f>IFERROR(VLOOKUP(rennerstabel!$F23,Etappe14[[Rit 14]:[Punten]],2,0),0)</f>
        <v>0</v>
      </c>
      <c r="Z23" s="90">
        <f>IFERROR(VLOOKUP(rennerstabel!$F23,Etappe15[[Rit 15]:[Punten]],2,0),0)</f>
        <v>0</v>
      </c>
      <c r="AA23" s="91">
        <f>IFERROR(VLOOKUP(rennerstabel!$F23,Etappe16[[Rit 16]:[Punten]],2,0),0)</f>
        <v>0</v>
      </c>
      <c r="AB23" s="91">
        <f>IFERROR(VLOOKUP(rennerstabel!$F23,Etappe17[[Rit 17]:[Punten]],2,0),0)</f>
        <v>0</v>
      </c>
      <c r="AC23" s="91">
        <f>IFERROR(VLOOKUP(rennerstabel!$F23,Etappe18[[Rit 18]:[Punten]],2,0),0)</f>
        <v>0</v>
      </c>
      <c r="AD23" s="91">
        <f>IFERROR(VLOOKUP(rennerstabel!$F23,Etappe19[[Rit 19]:[Punten]],2,0),0)</f>
        <v>0</v>
      </c>
      <c r="AE23" s="91">
        <f>IFERROR(VLOOKUP(rennerstabel!$F23,Etappe20[[Rit 20]:[Punten]],2,0),0)</f>
        <v>0</v>
      </c>
      <c r="AF23" s="91">
        <f>IFERROR(VLOOKUP(rennerstabel!$F23,Etappe21[[Rit 21]:[Punten]],2,0),0)</f>
        <v>0</v>
      </c>
      <c r="AG23" s="93">
        <f>IFERROR(VLOOKUP(rennerstabel!$F23,TableGeel[[Renners]:[Punten]],2,0),0)</f>
        <v>0</v>
      </c>
      <c r="AH23" s="93">
        <f>IFERROR(VLOOKUP(rennerstabel!$F23,TablePloeg[[Renners]:[Punten]],2,0),0)</f>
        <v>0</v>
      </c>
      <c r="AI23" s="93">
        <f>IFERROR(VLOOKUP(rennerstabel!$F23,TableGroen[[Renners]:[Punten]],2,0),0)</f>
        <v>0</v>
      </c>
      <c r="AJ23" s="93">
        <f>IFERROR(VLOOKUP(rennerstabel!$F23,TableBolletjes[[Renners]:[Punten]],2,0),0)</f>
        <v>0</v>
      </c>
      <c r="AK23" s="93">
        <f>IFERROR(VLOOKUP(rennerstabel!$F23,TableWit[[Renners]:[Punten]],2,0),0)</f>
        <v>0</v>
      </c>
      <c r="AL23" s="95">
        <f>IF(rennerstabel!$D23="DNS",0,1)</f>
        <v>1</v>
      </c>
    </row>
    <row r="24" spans="2:38" x14ac:dyDescent="0.25">
      <c r="B24" s="83"/>
      <c r="C24" s="83"/>
      <c r="D24" s="83"/>
      <c r="E24" s="84">
        <v>23</v>
      </c>
      <c r="F24" s="84" t="s">
        <v>331</v>
      </c>
      <c r="G24" s="84" t="s">
        <v>329</v>
      </c>
      <c r="H24" s="85">
        <f>SUM(L24:AK24)*rennerstabel!$AL24</f>
        <v>0</v>
      </c>
      <c r="I24" s="86">
        <f>SUM(rennerstabel!$L24:$T24)*rennerstabel!$AL24</f>
        <v>0</v>
      </c>
      <c r="J24" s="87">
        <f>SUM(rennerstabel!$U24:$Z24)*rennerstabel!$AL24</f>
        <v>0</v>
      </c>
      <c r="K24" s="88">
        <f>SUM(rennerstabel!$AA24:$AF24)*rennerstabel!$AL24</f>
        <v>0</v>
      </c>
      <c r="L24" s="89">
        <f>IFERROR(VLOOKUP(rennerstabel!$F24,Etappe1[[Rit 1]:[Punten]],2,0),0)</f>
        <v>0</v>
      </c>
      <c r="M24" s="89">
        <f>IFERROR(VLOOKUP(rennerstabel!$F24,Etappe2[[Rit 2]:[Punten]],2,0),0)</f>
        <v>0</v>
      </c>
      <c r="N24" s="89">
        <f>IFERROR(VLOOKUP(rennerstabel!$F24,Etappe3[[Rit 3]:[Punten]],2,0),0)</f>
        <v>0</v>
      </c>
      <c r="O24" s="89">
        <f>IFERROR(VLOOKUP(rennerstabel!$F24,Etappe4[[Rit 4]:[Punten]],2,0),0)</f>
        <v>0</v>
      </c>
      <c r="P24" s="89">
        <f>IFERROR(VLOOKUP(rennerstabel!$F24,Etappe5[[Rit 5]:[Punten]],2,0),0)</f>
        <v>0</v>
      </c>
      <c r="Q24" s="89">
        <f>IFERROR(VLOOKUP(rennerstabel!$F24,Etappe6[[Rit 6]:[Punten]],2,0),0)</f>
        <v>0</v>
      </c>
      <c r="R24" s="89">
        <f>IFERROR(VLOOKUP(rennerstabel!$F24,Etappe7[[Rit 7]:[Punten]],2,0),0)</f>
        <v>0</v>
      </c>
      <c r="S24" s="89">
        <f>IFERROR(VLOOKUP(rennerstabel!$F24,Etappe8[[Rit 8]:[Punten]],2,0),0)</f>
        <v>0</v>
      </c>
      <c r="T24" s="89">
        <f>IFERROR(VLOOKUP(rennerstabel!$F24,Etappe9[[Rit 9]:[Punten]],2,0),0)</f>
        <v>0</v>
      </c>
      <c r="U24" s="90">
        <f>IFERROR(VLOOKUP(rennerstabel!$F24,Etappe10[[Rit 10]:[Punten]],2,0),0)</f>
        <v>0</v>
      </c>
      <c r="V24" s="90">
        <f>IFERROR(VLOOKUP(rennerstabel!$F24,Etappe11[[Rit 11]:[Punten]],2,0),0)</f>
        <v>0</v>
      </c>
      <c r="W24" s="90">
        <f>IFERROR(VLOOKUP(rennerstabel!$F24,Etappe12[[Rit 12]:[Punten]],2,0),0)</f>
        <v>0</v>
      </c>
      <c r="X24" s="90">
        <f>IFERROR(VLOOKUP(rennerstabel!$F24,Etappe13[[Rit 13]:[Punten]],2,0),0)</f>
        <v>0</v>
      </c>
      <c r="Y24" s="90">
        <f>IFERROR(VLOOKUP(rennerstabel!$F24,Etappe14[[Rit 14]:[Punten]],2,0),0)</f>
        <v>0</v>
      </c>
      <c r="Z24" s="90">
        <f>IFERROR(VLOOKUP(rennerstabel!$F24,Etappe15[[Rit 15]:[Punten]],2,0),0)</f>
        <v>0</v>
      </c>
      <c r="AA24" s="91">
        <f>IFERROR(VLOOKUP(rennerstabel!$F24,Etappe16[[Rit 16]:[Punten]],2,0),0)</f>
        <v>0</v>
      </c>
      <c r="AB24" s="91">
        <f>IFERROR(VLOOKUP(rennerstabel!$F24,Etappe17[[Rit 17]:[Punten]],2,0),0)</f>
        <v>0</v>
      </c>
      <c r="AC24" s="91">
        <f>IFERROR(VLOOKUP(rennerstabel!$F24,Etappe18[[Rit 18]:[Punten]],2,0),0)</f>
        <v>0</v>
      </c>
      <c r="AD24" s="91">
        <f>IFERROR(VLOOKUP(rennerstabel!$F24,Etappe19[[Rit 19]:[Punten]],2,0),0)</f>
        <v>0</v>
      </c>
      <c r="AE24" s="91">
        <f>IFERROR(VLOOKUP(rennerstabel!$F24,Etappe20[[Rit 20]:[Punten]],2,0),0)</f>
        <v>0</v>
      </c>
      <c r="AF24" s="91">
        <f>IFERROR(VLOOKUP(rennerstabel!$F24,Etappe21[[Rit 21]:[Punten]],2,0),0)</f>
        <v>0</v>
      </c>
      <c r="AG24" s="83">
        <f>IFERROR(VLOOKUP(rennerstabel!$F24,TableGeel[[Renners]:[Punten]],2,0),0)</f>
        <v>0</v>
      </c>
      <c r="AH24" s="83">
        <f>IFERROR(VLOOKUP(rennerstabel!$F24,TablePloeg[[Renners]:[Punten]],2,0),0)</f>
        <v>0</v>
      </c>
      <c r="AI24" s="83">
        <f>IFERROR(VLOOKUP(rennerstabel!$F24,TableGroen[[Renners]:[Punten]],2,0),0)</f>
        <v>0</v>
      </c>
      <c r="AJ24" s="83">
        <f>IFERROR(VLOOKUP(rennerstabel!$F24,TableBolletjes[[Renners]:[Punten]],2,0),0)</f>
        <v>0</v>
      </c>
      <c r="AK24" s="83">
        <f>IFERROR(VLOOKUP(rennerstabel!$F24,TableWit[[Renners]:[Punten]],2,0),0)</f>
        <v>0</v>
      </c>
      <c r="AL24" s="92">
        <f>IF(rennerstabel!$D24="DNS",0,1)</f>
        <v>1</v>
      </c>
    </row>
    <row r="25" spans="2:38" x14ac:dyDescent="0.25">
      <c r="B25" s="93"/>
      <c r="C25" s="93"/>
      <c r="D25" s="93"/>
      <c r="E25" s="94">
        <v>24</v>
      </c>
      <c r="F25" s="84" t="s">
        <v>332</v>
      </c>
      <c r="G25" s="84" t="s">
        <v>329</v>
      </c>
      <c r="H25" s="85">
        <f>SUM(L25:AK25)*rennerstabel!$AL25</f>
        <v>0</v>
      </c>
      <c r="I25" s="86">
        <f>SUM(rennerstabel!$L25:$T25)*rennerstabel!$AL25</f>
        <v>0</v>
      </c>
      <c r="J25" s="87">
        <f>SUM(rennerstabel!$U25:$Z25)*rennerstabel!$AL25</f>
        <v>0</v>
      </c>
      <c r="K25" s="88">
        <f>SUM(rennerstabel!$AA25:$AF25)*rennerstabel!$AL25</f>
        <v>0</v>
      </c>
      <c r="L25" s="89">
        <f>IFERROR(VLOOKUP(rennerstabel!$F25,Etappe1[[Rit 1]:[Punten]],2,0),0)</f>
        <v>0</v>
      </c>
      <c r="M25" s="89">
        <f>IFERROR(VLOOKUP(rennerstabel!$F25,Etappe2[[Rit 2]:[Punten]],2,0),0)</f>
        <v>0</v>
      </c>
      <c r="N25" s="89">
        <f>IFERROR(VLOOKUP(rennerstabel!$F25,Etappe3[[Rit 3]:[Punten]],2,0),0)</f>
        <v>0</v>
      </c>
      <c r="O25" s="89">
        <f>IFERROR(VLOOKUP(rennerstabel!$F25,Etappe4[[Rit 4]:[Punten]],2,0),0)</f>
        <v>0</v>
      </c>
      <c r="P25" s="89">
        <f>IFERROR(VLOOKUP(rennerstabel!$F25,Etappe5[[Rit 5]:[Punten]],2,0),0)</f>
        <v>0</v>
      </c>
      <c r="Q25" s="89">
        <f>IFERROR(VLOOKUP(rennerstabel!$F25,Etappe6[[Rit 6]:[Punten]],2,0),0)</f>
        <v>0</v>
      </c>
      <c r="R25" s="89">
        <f>IFERROR(VLOOKUP(rennerstabel!$F25,Etappe7[[Rit 7]:[Punten]],2,0),0)</f>
        <v>0</v>
      </c>
      <c r="S25" s="89">
        <f>IFERROR(VLOOKUP(rennerstabel!$F25,Etappe8[[Rit 8]:[Punten]],2,0),0)</f>
        <v>0</v>
      </c>
      <c r="T25" s="89">
        <f>IFERROR(VLOOKUP(rennerstabel!$F25,Etappe9[[Rit 9]:[Punten]],2,0),0)</f>
        <v>0</v>
      </c>
      <c r="U25" s="90">
        <f>IFERROR(VLOOKUP(rennerstabel!$F25,Etappe10[[Rit 10]:[Punten]],2,0),0)</f>
        <v>0</v>
      </c>
      <c r="V25" s="90">
        <f>IFERROR(VLOOKUP(rennerstabel!$F25,Etappe11[[Rit 11]:[Punten]],2,0),0)</f>
        <v>0</v>
      </c>
      <c r="W25" s="90">
        <f>IFERROR(VLOOKUP(rennerstabel!$F25,Etappe12[[Rit 12]:[Punten]],2,0),0)</f>
        <v>0</v>
      </c>
      <c r="X25" s="90">
        <f>IFERROR(VLOOKUP(rennerstabel!$F25,Etappe13[[Rit 13]:[Punten]],2,0),0)</f>
        <v>0</v>
      </c>
      <c r="Y25" s="90">
        <f>IFERROR(VLOOKUP(rennerstabel!$F25,Etappe14[[Rit 14]:[Punten]],2,0),0)</f>
        <v>0</v>
      </c>
      <c r="Z25" s="90">
        <f>IFERROR(VLOOKUP(rennerstabel!$F25,Etappe15[[Rit 15]:[Punten]],2,0),0)</f>
        <v>0</v>
      </c>
      <c r="AA25" s="91">
        <f>IFERROR(VLOOKUP(rennerstabel!$F25,Etappe16[[Rit 16]:[Punten]],2,0),0)</f>
        <v>0</v>
      </c>
      <c r="AB25" s="91">
        <f>IFERROR(VLOOKUP(rennerstabel!$F25,Etappe17[[Rit 17]:[Punten]],2,0),0)</f>
        <v>0</v>
      </c>
      <c r="AC25" s="91">
        <f>IFERROR(VLOOKUP(rennerstabel!$F25,Etappe18[[Rit 18]:[Punten]],2,0),0)</f>
        <v>0</v>
      </c>
      <c r="AD25" s="91">
        <f>IFERROR(VLOOKUP(rennerstabel!$F25,Etappe19[[Rit 19]:[Punten]],2,0),0)</f>
        <v>0</v>
      </c>
      <c r="AE25" s="91">
        <f>IFERROR(VLOOKUP(rennerstabel!$F25,Etappe20[[Rit 20]:[Punten]],2,0),0)</f>
        <v>0</v>
      </c>
      <c r="AF25" s="91">
        <f>IFERROR(VLOOKUP(rennerstabel!$F25,Etappe21[[Rit 21]:[Punten]],2,0),0)</f>
        <v>0</v>
      </c>
      <c r="AG25" s="93">
        <f>IFERROR(VLOOKUP(rennerstabel!$F25,TableGeel[[Renners]:[Punten]],2,0),0)</f>
        <v>0</v>
      </c>
      <c r="AH25" s="93">
        <f>IFERROR(VLOOKUP(rennerstabel!$F25,TablePloeg[[Renners]:[Punten]],2,0),0)</f>
        <v>0</v>
      </c>
      <c r="AI25" s="93">
        <f>IFERROR(VLOOKUP(rennerstabel!$F25,TableGroen[[Renners]:[Punten]],2,0),0)</f>
        <v>0</v>
      </c>
      <c r="AJ25" s="93">
        <f>IFERROR(VLOOKUP(rennerstabel!$F25,TableBolletjes[[Renners]:[Punten]],2,0),0)</f>
        <v>0</v>
      </c>
      <c r="AK25" s="93">
        <f>IFERROR(VLOOKUP(rennerstabel!$F25,TableWit[[Renners]:[Punten]],2,0),0)</f>
        <v>0</v>
      </c>
      <c r="AL25" s="95">
        <f>IF(rennerstabel!$D25="DNS",0,1)</f>
        <v>1</v>
      </c>
    </row>
    <row r="26" spans="2:38" x14ac:dyDescent="0.25">
      <c r="B26" s="83"/>
      <c r="C26" s="83"/>
      <c r="D26" s="83"/>
      <c r="E26" s="84">
        <v>25</v>
      </c>
      <c r="F26" s="84" t="s">
        <v>333</v>
      </c>
      <c r="G26" s="84" t="s">
        <v>329</v>
      </c>
      <c r="H26" s="85">
        <f>SUM(L26:AK26)*rennerstabel!$AL26</f>
        <v>0</v>
      </c>
      <c r="I26" s="86">
        <f>SUM(rennerstabel!$L26:$T26)*rennerstabel!$AL26</f>
        <v>0</v>
      </c>
      <c r="J26" s="87">
        <f>SUM(rennerstabel!$U26:$Z26)*rennerstabel!$AL26</f>
        <v>0</v>
      </c>
      <c r="K26" s="88">
        <f>SUM(rennerstabel!$AA26:$AF26)*rennerstabel!$AL26</f>
        <v>0</v>
      </c>
      <c r="L26" s="89">
        <f>IFERROR(VLOOKUP(rennerstabel!$F26,Etappe1[[Rit 1]:[Punten]],2,0),0)</f>
        <v>0</v>
      </c>
      <c r="M26" s="89">
        <f>IFERROR(VLOOKUP(rennerstabel!$F26,Etappe2[[Rit 2]:[Punten]],2,0),0)</f>
        <v>0</v>
      </c>
      <c r="N26" s="89">
        <f>IFERROR(VLOOKUP(rennerstabel!$F26,Etappe3[[Rit 3]:[Punten]],2,0),0)</f>
        <v>0</v>
      </c>
      <c r="O26" s="89">
        <f>IFERROR(VLOOKUP(rennerstabel!$F26,Etappe4[[Rit 4]:[Punten]],2,0),0)</f>
        <v>0</v>
      </c>
      <c r="P26" s="89">
        <f>IFERROR(VLOOKUP(rennerstabel!$F26,Etappe5[[Rit 5]:[Punten]],2,0),0)</f>
        <v>0</v>
      </c>
      <c r="Q26" s="89">
        <f>IFERROR(VLOOKUP(rennerstabel!$F26,Etappe6[[Rit 6]:[Punten]],2,0),0)</f>
        <v>0</v>
      </c>
      <c r="R26" s="89">
        <f>IFERROR(VLOOKUP(rennerstabel!$F26,Etappe7[[Rit 7]:[Punten]],2,0),0)</f>
        <v>0</v>
      </c>
      <c r="S26" s="89">
        <f>IFERROR(VLOOKUP(rennerstabel!$F26,Etappe8[[Rit 8]:[Punten]],2,0),0)</f>
        <v>0</v>
      </c>
      <c r="T26" s="89">
        <f>IFERROR(VLOOKUP(rennerstabel!$F26,Etappe9[[Rit 9]:[Punten]],2,0),0)</f>
        <v>0</v>
      </c>
      <c r="U26" s="90">
        <f>IFERROR(VLOOKUP(rennerstabel!$F26,Etappe10[[Rit 10]:[Punten]],2,0),0)</f>
        <v>0</v>
      </c>
      <c r="V26" s="90">
        <f>IFERROR(VLOOKUP(rennerstabel!$F26,Etappe11[[Rit 11]:[Punten]],2,0),0)</f>
        <v>0</v>
      </c>
      <c r="W26" s="90">
        <f>IFERROR(VLOOKUP(rennerstabel!$F26,Etappe12[[Rit 12]:[Punten]],2,0),0)</f>
        <v>0</v>
      </c>
      <c r="X26" s="90">
        <f>IFERROR(VLOOKUP(rennerstabel!$F26,Etappe13[[Rit 13]:[Punten]],2,0),0)</f>
        <v>0</v>
      </c>
      <c r="Y26" s="90">
        <f>IFERROR(VLOOKUP(rennerstabel!$F26,Etappe14[[Rit 14]:[Punten]],2,0),0)</f>
        <v>0</v>
      </c>
      <c r="Z26" s="90">
        <f>IFERROR(VLOOKUP(rennerstabel!$F26,Etappe15[[Rit 15]:[Punten]],2,0),0)</f>
        <v>0</v>
      </c>
      <c r="AA26" s="91">
        <f>IFERROR(VLOOKUP(rennerstabel!$F26,Etappe16[[Rit 16]:[Punten]],2,0),0)</f>
        <v>0</v>
      </c>
      <c r="AB26" s="91">
        <f>IFERROR(VLOOKUP(rennerstabel!$F26,Etappe17[[Rit 17]:[Punten]],2,0),0)</f>
        <v>0</v>
      </c>
      <c r="AC26" s="91">
        <f>IFERROR(VLOOKUP(rennerstabel!$F26,Etappe18[[Rit 18]:[Punten]],2,0),0)</f>
        <v>0</v>
      </c>
      <c r="AD26" s="91">
        <f>IFERROR(VLOOKUP(rennerstabel!$F26,Etappe19[[Rit 19]:[Punten]],2,0),0)</f>
        <v>0</v>
      </c>
      <c r="AE26" s="91">
        <f>IFERROR(VLOOKUP(rennerstabel!$F26,Etappe20[[Rit 20]:[Punten]],2,0),0)</f>
        <v>0</v>
      </c>
      <c r="AF26" s="91">
        <f>IFERROR(VLOOKUP(rennerstabel!$F26,Etappe21[[Rit 21]:[Punten]],2,0),0)</f>
        <v>0</v>
      </c>
      <c r="AG26" s="83">
        <f>IFERROR(VLOOKUP(rennerstabel!$F26,TableGeel[[Renners]:[Punten]],2,0),0)</f>
        <v>0</v>
      </c>
      <c r="AH26" s="83">
        <f>IFERROR(VLOOKUP(rennerstabel!$F26,TablePloeg[[Renners]:[Punten]],2,0),0)</f>
        <v>0</v>
      </c>
      <c r="AI26" s="83">
        <f>IFERROR(VLOOKUP(rennerstabel!$F26,TableGroen[[Renners]:[Punten]],2,0),0)</f>
        <v>0</v>
      </c>
      <c r="AJ26" s="83">
        <f>IFERROR(VLOOKUP(rennerstabel!$F26,TableBolletjes[[Renners]:[Punten]],2,0),0)</f>
        <v>0</v>
      </c>
      <c r="AK26" s="83">
        <f>IFERROR(VLOOKUP(rennerstabel!$F26,TableWit[[Renners]:[Punten]],2,0),0)</f>
        <v>0</v>
      </c>
      <c r="AL26" s="92">
        <f>IF(rennerstabel!$D26="DNS",0,1)</f>
        <v>1</v>
      </c>
    </row>
    <row r="27" spans="2:38" x14ac:dyDescent="0.25">
      <c r="B27" s="93"/>
      <c r="C27" s="93"/>
      <c r="D27" s="93"/>
      <c r="E27" s="94">
        <v>26</v>
      </c>
      <c r="F27" s="84" t="s">
        <v>334</v>
      </c>
      <c r="G27" s="84" t="s">
        <v>329</v>
      </c>
      <c r="H27" s="85">
        <f>SUM(L27:AK27)*rennerstabel!$AL27</f>
        <v>0</v>
      </c>
      <c r="I27" s="86">
        <f>SUM(rennerstabel!$L27:$T27)*rennerstabel!$AL27</f>
        <v>0</v>
      </c>
      <c r="J27" s="87">
        <f>SUM(rennerstabel!$U27:$Z27)*rennerstabel!$AL27</f>
        <v>0</v>
      </c>
      <c r="K27" s="88">
        <f>SUM(rennerstabel!$AA27:$AF27)*rennerstabel!$AL27</f>
        <v>0</v>
      </c>
      <c r="L27" s="89">
        <f>IFERROR(VLOOKUP(rennerstabel!$F27,Etappe1[[Rit 1]:[Punten]],2,0),0)</f>
        <v>0</v>
      </c>
      <c r="M27" s="89">
        <f>IFERROR(VLOOKUP(rennerstabel!$F27,Etappe2[[Rit 2]:[Punten]],2,0),0)</f>
        <v>0</v>
      </c>
      <c r="N27" s="89">
        <f>IFERROR(VLOOKUP(rennerstabel!$F27,Etappe3[[Rit 3]:[Punten]],2,0),0)</f>
        <v>0</v>
      </c>
      <c r="O27" s="89">
        <f>IFERROR(VLOOKUP(rennerstabel!$F27,Etappe4[[Rit 4]:[Punten]],2,0),0)</f>
        <v>0</v>
      </c>
      <c r="P27" s="89">
        <f>IFERROR(VLOOKUP(rennerstabel!$F27,Etappe5[[Rit 5]:[Punten]],2,0),0)</f>
        <v>0</v>
      </c>
      <c r="Q27" s="89">
        <f>IFERROR(VLOOKUP(rennerstabel!$F27,Etappe6[[Rit 6]:[Punten]],2,0),0)</f>
        <v>0</v>
      </c>
      <c r="R27" s="89">
        <f>IFERROR(VLOOKUP(rennerstabel!$F27,Etappe7[[Rit 7]:[Punten]],2,0),0)</f>
        <v>0</v>
      </c>
      <c r="S27" s="89">
        <f>IFERROR(VLOOKUP(rennerstabel!$F27,Etappe8[[Rit 8]:[Punten]],2,0),0)</f>
        <v>0</v>
      </c>
      <c r="T27" s="89">
        <f>IFERROR(VLOOKUP(rennerstabel!$F27,Etappe9[[Rit 9]:[Punten]],2,0),0)</f>
        <v>0</v>
      </c>
      <c r="U27" s="90">
        <f>IFERROR(VLOOKUP(rennerstabel!$F27,Etappe10[[Rit 10]:[Punten]],2,0),0)</f>
        <v>0</v>
      </c>
      <c r="V27" s="90">
        <f>IFERROR(VLOOKUP(rennerstabel!$F27,Etappe11[[Rit 11]:[Punten]],2,0),0)</f>
        <v>0</v>
      </c>
      <c r="W27" s="90">
        <f>IFERROR(VLOOKUP(rennerstabel!$F27,Etappe12[[Rit 12]:[Punten]],2,0),0)</f>
        <v>0</v>
      </c>
      <c r="X27" s="90">
        <f>IFERROR(VLOOKUP(rennerstabel!$F27,Etappe13[[Rit 13]:[Punten]],2,0),0)</f>
        <v>0</v>
      </c>
      <c r="Y27" s="90">
        <f>IFERROR(VLOOKUP(rennerstabel!$F27,Etappe14[[Rit 14]:[Punten]],2,0),0)</f>
        <v>0</v>
      </c>
      <c r="Z27" s="90">
        <f>IFERROR(VLOOKUP(rennerstabel!$F27,Etappe15[[Rit 15]:[Punten]],2,0),0)</f>
        <v>0</v>
      </c>
      <c r="AA27" s="91">
        <f>IFERROR(VLOOKUP(rennerstabel!$F27,Etappe16[[Rit 16]:[Punten]],2,0),0)</f>
        <v>0</v>
      </c>
      <c r="AB27" s="91">
        <f>IFERROR(VLOOKUP(rennerstabel!$F27,Etappe17[[Rit 17]:[Punten]],2,0),0)</f>
        <v>0</v>
      </c>
      <c r="AC27" s="91">
        <f>IFERROR(VLOOKUP(rennerstabel!$F27,Etappe18[[Rit 18]:[Punten]],2,0),0)</f>
        <v>0</v>
      </c>
      <c r="AD27" s="91">
        <f>IFERROR(VLOOKUP(rennerstabel!$F27,Etappe19[[Rit 19]:[Punten]],2,0),0)</f>
        <v>0</v>
      </c>
      <c r="AE27" s="91">
        <f>IFERROR(VLOOKUP(rennerstabel!$F27,Etappe20[[Rit 20]:[Punten]],2,0),0)</f>
        <v>0</v>
      </c>
      <c r="AF27" s="91">
        <f>IFERROR(VLOOKUP(rennerstabel!$F27,Etappe21[[Rit 21]:[Punten]],2,0),0)</f>
        <v>0</v>
      </c>
      <c r="AG27" s="93">
        <f>IFERROR(VLOOKUP(rennerstabel!$F27,TableGeel[[Renners]:[Punten]],2,0),0)</f>
        <v>0</v>
      </c>
      <c r="AH27" s="93">
        <f>IFERROR(VLOOKUP(rennerstabel!$F27,TablePloeg[[Renners]:[Punten]],2,0),0)</f>
        <v>0</v>
      </c>
      <c r="AI27" s="93">
        <f>IFERROR(VLOOKUP(rennerstabel!$F27,TableGroen[[Renners]:[Punten]],2,0),0)</f>
        <v>0</v>
      </c>
      <c r="AJ27" s="93">
        <f>IFERROR(VLOOKUP(rennerstabel!$F27,TableBolletjes[[Renners]:[Punten]],2,0),0)</f>
        <v>0</v>
      </c>
      <c r="AK27" s="93">
        <f>IFERROR(VLOOKUP(rennerstabel!$F27,TableWit[[Renners]:[Punten]],2,0),0)</f>
        <v>0</v>
      </c>
      <c r="AL27" s="95">
        <f>IF(rennerstabel!$D27="DNS",0,1)</f>
        <v>1</v>
      </c>
    </row>
    <row r="28" spans="2:38" x14ac:dyDescent="0.25">
      <c r="B28" s="83"/>
      <c r="C28" s="83"/>
      <c r="D28" s="83" t="s">
        <v>517</v>
      </c>
      <c r="E28" s="84">
        <v>27</v>
      </c>
      <c r="F28" s="84" t="s">
        <v>335</v>
      </c>
      <c r="G28" s="84" t="s">
        <v>329</v>
      </c>
      <c r="H28" s="85">
        <f>SUM(L28:AK28)*rennerstabel!$AL28</f>
        <v>0</v>
      </c>
      <c r="I28" s="86">
        <f>SUM(rennerstabel!$L28:$T28)*rennerstabel!$AL28</f>
        <v>0</v>
      </c>
      <c r="J28" s="87">
        <f>SUM(rennerstabel!$U28:$Z28)*rennerstabel!$AL28</f>
        <v>0</v>
      </c>
      <c r="K28" s="88">
        <f>SUM(rennerstabel!$AA28:$AF28)*rennerstabel!$AL28</f>
        <v>0</v>
      </c>
      <c r="L28" s="89">
        <f>IFERROR(VLOOKUP(rennerstabel!$F28,Etappe1[[Rit 1]:[Punten]],2,0),0)</f>
        <v>0</v>
      </c>
      <c r="M28" s="89">
        <f>IFERROR(VLOOKUP(rennerstabel!$F28,Etappe2[[Rit 2]:[Punten]],2,0),0)</f>
        <v>0</v>
      </c>
      <c r="N28" s="89">
        <f>IFERROR(VLOOKUP(rennerstabel!$F28,Etappe3[[Rit 3]:[Punten]],2,0),0)</f>
        <v>0</v>
      </c>
      <c r="O28" s="89">
        <f>IFERROR(VLOOKUP(rennerstabel!$F28,Etappe4[[Rit 4]:[Punten]],2,0),0)</f>
        <v>0</v>
      </c>
      <c r="P28" s="89">
        <f>IFERROR(VLOOKUP(rennerstabel!$F28,Etappe5[[Rit 5]:[Punten]],2,0),0)</f>
        <v>0</v>
      </c>
      <c r="Q28" s="89">
        <f>IFERROR(VLOOKUP(rennerstabel!$F28,Etappe6[[Rit 6]:[Punten]],2,0),0)</f>
        <v>0</v>
      </c>
      <c r="R28" s="89">
        <f>IFERROR(VLOOKUP(rennerstabel!$F28,Etappe7[[Rit 7]:[Punten]],2,0),0)</f>
        <v>0</v>
      </c>
      <c r="S28" s="89">
        <f>IFERROR(VLOOKUP(rennerstabel!$F28,Etappe8[[Rit 8]:[Punten]],2,0),0)</f>
        <v>0</v>
      </c>
      <c r="T28" s="89">
        <f>IFERROR(VLOOKUP(rennerstabel!$F28,Etappe9[[Rit 9]:[Punten]],2,0),0)</f>
        <v>0</v>
      </c>
      <c r="U28" s="90">
        <f>IFERROR(VLOOKUP(rennerstabel!$F28,Etappe10[[Rit 10]:[Punten]],2,0),0)</f>
        <v>0</v>
      </c>
      <c r="V28" s="90">
        <f>IFERROR(VLOOKUP(rennerstabel!$F28,Etappe11[[Rit 11]:[Punten]],2,0),0)</f>
        <v>0</v>
      </c>
      <c r="W28" s="90">
        <f>IFERROR(VLOOKUP(rennerstabel!$F28,Etappe12[[Rit 12]:[Punten]],2,0),0)</f>
        <v>0</v>
      </c>
      <c r="X28" s="90">
        <f>IFERROR(VLOOKUP(rennerstabel!$F28,Etappe13[[Rit 13]:[Punten]],2,0),0)</f>
        <v>0</v>
      </c>
      <c r="Y28" s="90">
        <f>IFERROR(VLOOKUP(rennerstabel!$F28,Etappe14[[Rit 14]:[Punten]],2,0),0)</f>
        <v>0</v>
      </c>
      <c r="Z28" s="90">
        <f>IFERROR(VLOOKUP(rennerstabel!$F28,Etappe15[[Rit 15]:[Punten]],2,0),0)</f>
        <v>0</v>
      </c>
      <c r="AA28" s="91">
        <f>IFERROR(VLOOKUP(rennerstabel!$F28,Etappe16[[Rit 16]:[Punten]],2,0),0)</f>
        <v>0</v>
      </c>
      <c r="AB28" s="91">
        <f>IFERROR(VLOOKUP(rennerstabel!$F28,Etappe17[[Rit 17]:[Punten]],2,0),0)</f>
        <v>0</v>
      </c>
      <c r="AC28" s="91">
        <f>IFERROR(VLOOKUP(rennerstabel!$F28,Etappe18[[Rit 18]:[Punten]],2,0),0)</f>
        <v>0</v>
      </c>
      <c r="AD28" s="91">
        <f>IFERROR(VLOOKUP(rennerstabel!$F28,Etappe19[[Rit 19]:[Punten]],2,0),0)</f>
        <v>0</v>
      </c>
      <c r="AE28" s="91">
        <f>IFERROR(VLOOKUP(rennerstabel!$F28,Etappe20[[Rit 20]:[Punten]],2,0),0)</f>
        <v>0</v>
      </c>
      <c r="AF28" s="91">
        <f>IFERROR(VLOOKUP(rennerstabel!$F28,Etappe21[[Rit 21]:[Punten]],2,0),0)</f>
        <v>0</v>
      </c>
      <c r="AG28" s="83">
        <f>IFERROR(VLOOKUP(rennerstabel!$F28,TableGeel[[Renners]:[Punten]],2,0),0)</f>
        <v>0</v>
      </c>
      <c r="AH28" s="83">
        <f>IFERROR(VLOOKUP(rennerstabel!$F28,TablePloeg[[Renners]:[Punten]],2,0),0)</f>
        <v>0</v>
      </c>
      <c r="AI28" s="83">
        <f>IFERROR(VLOOKUP(rennerstabel!$F28,TableGroen[[Renners]:[Punten]],2,0),0)</f>
        <v>0</v>
      </c>
      <c r="AJ28" s="83">
        <f>IFERROR(VLOOKUP(rennerstabel!$F28,TableBolletjes[[Renners]:[Punten]],2,0),0)</f>
        <v>0</v>
      </c>
      <c r="AK28" s="83">
        <f>IFERROR(VLOOKUP(rennerstabel!$F28,TableWit[[Renners]:[Punten]],2,0),0)</f>
        <v>0</v>
      </c>
      <c r="AL28" s="92">
        <f>IF(rennerstabel!$D28="DNS",0,1)</f>
        <v>0</v>
      </c>
    </row>
    <row r="29" spans="2:38" x14ac:dyDescent="0.25">
      <c r="B29" s="93"/>
      <c r="C29" s="93"/>
      <c r="D29" s="93"/>
      <c r="E29" s="94">
        <v>28</v>
      </c>
      <c r="F29" s="84" t="s">
        <v>336</v>
      </c>
      <c r="G29" s="84" t="s">
        <v>329</v>
      </c>
      <c r="H29" s="85">
        <f>SUM(L29:AK29)*rennerstabel!$AL29</f>
        <v>0</v>
      </c>
      <c r="I29" s="86">
        <f>SUM(rennerstabel!$L29:$T29)*rennerstabel!$AL29</f>
        <v>0</v>
      </c>
      <c r="J29" s="87">
        <f>SUM(rennerstabel!$U29:$Z29)*rennerstabel!$AL29</f>
        <v>0</v>
      </c>
      <c r="K29" s="88">
        <f>SUM(rennerstabel!$AA29:$AF29)*rennerstabel!$AL29</f>
        <v>0</v>
      </c>
      <c r="L29" s="89">
        <f>IFERROR(VLOOKUP(rennerstabel!$F29,Etappe1[[Rit 1]:[Punten]],2,0),0)</f>
        <v>0</v>
      </c>
      <c r="M29" s="89">
        <f>IFERROR(VLOOKUP(rennerstabel!$F29,Etappe2[[Rit 2]:[Punten]],2,0),0)</f>
        <v>0</v>
      </c>
      <c r="N29" s="89">
        <f>IFERROR(VLOOKUP(rennerstabel!$F29,Etappe3[[Rit 3]:[Punten]],2,0),0)</f>
        <v>0</v>
      </c>
      <c r="O29" s="89">
        <f>IFERROR(VLOOKUP(rennerstabel!$F29,Etappe4[[Rit 4]:[Punten]],2,0),0)</f>
        <v>0</v>
      </c>
      <c r="P29" s="89">
        <f>IFERROR(VLOOKUP(rennerstabel!$F29,Etappe5[[Rit 5]:[Punten]],2,0),0)</f>
        <v>0</v>
      </c>
      <c r="Q29" s="89">
        <f>IFERROR(VLOOKUP(rennerstabel!$F29,Etappe6[[Rit 6]:[Punten]],2,0),0)</f>
        <v>0</v>
      </c>
      <c r="R29" s="89">
        <f>IFERROR(VLOOKUP(rennerstabel!$F29,Etappe7[[Rit 7]:[Punten]],2,0),0)</f>
        <v>0</v>
      </c>
      <c r="S29" s="89">
        <f>IFERROR(VLOOKUP(rennerstabel!$F29,Etappe8[[Rit 8]:[Punten]],2,0),0)</f>
        <v>0</v>
      </c>
      <c r="T29" s="89">
        <f>IFERROR(VLOOKUP(rennerstabel!$F29,Etappe9[[Rit 9]:[Punten]],2,0),0)</f>
        <v>0</v>
      </c>
      <c r="U29" s="90">
        <f>IFERROR(VLOOKUP(rennerstabel!$F29,Etappe10[[Rit 10]:[Punten]],2,0),0)</f>
        <v>0</v>
      </c>
      <c r="V29" s="90">
        <f>IFERROR(VLOOKUP(rennerstabel!$F29,Etappe11[[Rit 11]:[Punten]],2,0),0)</f>
        <v>0</v>
      </c>
      <c r="W29" s="90">
        <f>IFERROR(VLOOKUP(rennerstabel!$F29,Etappe12[[Rit 12]:[Punten]],2,0),0)</f>
        <v>0</v>
      </c>
      <c r="X29" s="90">
        <f>IFERROR(VLOOKUP(rennerstabel!$F29,Etappe13[[Rit 13]:[Punten]],2,0),0)</f>
        <v>0</v>
      </c>
      <c r="Y29" s="90">
        <f>IFERROR(VLOOKUP(rennerstabel!$F29,Etappe14[[Rit 14]:[Punten]],2,0),0)</f>
        <v>0</v>
      </c>
      <c r="Z29" s="90">
        <f>IFERROR(VLOOKUP(rennerstabel!$F29,Etappe15[[Rit 15]:[Punten]],2,0),0)</f>
        <v>0</v>
      </c>
      <c r="AA29" s="91">
        <f>IFERROR(VLOOKUP(rennerstabel!$F29,Etappe16[[Rit 16]:[Punten]],2,0),0)</f>
        <v>0</v>
      </c>
      <c r="AB29" s="91">
        <f>IFERROR(VLOOKUP(rennerstabel!$F29,Etappe17[[Rit 17]:[Punten]],2,0),0)</f>
        <v>0</v>
      </c>
      <c r="AC29" s="91">
        <f>IFERROR(VLOOKUP(rennerstabel!$F29,Etappe18[[Rit 18]:[Punten]],2,0),0)</f>
        <v>0</v>
      </c>
      <c r="AD29" s="91">
        <f>IFERROR(VLOOKUP(rennerstabel!$F29,Etappe19[[Rit 19]:[Punten]],2,0),0)</f>
        <v>0</v>
      </c>
      <c r="AE29" s="91">
        <f>IFERROR(VLOOKUP(rennerstabel!$F29,Etappe20[[Rit 20]:[Punten]],2,0),0)</f>
        <v>0</v>
      </c>
      <c r="AF29" s="91">
        <f>IFERROR(VLOOKUP(rennerstabel!$F29,Etappe21[[Rit 21]:[Punten]],2,0),0)</f>
        <v>0</v>
      </c>
      <c r="AG29" s="93">
        <f>IFERROR(VLOOKUP(rennerstabel!$F29,TableGeel[[Renners]:[Punten]],2,0),0)</f>
        <v>0</v>
      </c>
      <c r="AH29" s="93">
        <f>IFERROR(VLOOKUP(rennerstabel!$F29,TablePloeg[[Renners]:[Punten]],2,0),0)</f>
        <v>0</v>
      </c>
      <c r="AI29" s="93">
        <f>IFERROR(VLOOKUP(rennerstabel!$F29,TableGroen[[Renners]:[Punten]],2,0),0)</f>
        <v>0</v>
      </c>
      <c r="AJ29" s="93">
        <f>IFERROR(VLOOKUP(rennerstabel!$F29,TableBolletjes[[Renners]:[Punten]],2,0),0)</f>
        <v>0</v>
      </c>
      <c r="AK29" s="93">
        <f>IFERROR(VLOOKUP(rennerstabel!$F29,TableWit[[Renners]:[Punten]],2,0),0)</f>
        <v>0</v>
      </c>
      <c r="AL29" s="95">
        <f>IF(rennerstabel!$D29="DNS",0,1)</f>
        <v>1</v>
      </c>
    </row>
    <row r="30" spans="2:38" x14ac:dyDescent="0.25">
      <c r="B30" s="83"/>
      <c r="C30" s="83"/>
      <c r="D30" s="83" t="s">
        <v>517</v>
      </c>
      <c r="E30" s="84">
        <v>29</v>
      </c>
      <c r="F30" s="84" t="s">
        <v>337</v>
      </c>
      <c r="G30" s="84" t="s">
        <v>329</v>
      </c>
      <c r="H30" s="85">
        <f>SUM(L30:AK30)*rennerstabel!$AL30</f>
        <v>0</v>
      </c>
      <c r="I30" s="86">
        <f>SUM(rennerstabel!$L30:$T30)*rennerstabel!$AL30</f>
        <v>0</v>
      </c>
      <c r="J30" s="87">
        <f>SUM(rennerstabel!$U30:$Z30)*rennerstabel!$AL30</f>
        <v>0</v>
      </c>
      <c r="K30" s="88">
        <f>SUM(rennerstabel!$AA30:$AF30)*rennerstabel!$AL30</f>
        <v>0</v>
      </c>
      <c r="L30" s="89">
        <f>IFERROR(VLOOKUP(rennerstabel!$F30,Etappe1[[Rit 1]:[Punten]],2,0),0)</f>
        <v>0</v>
      </c>
      <c r="M30" s="89">
        <f>IFERROR(VLOOKUP(rennerstabel!$F30,Etappe2[[Rit 2]:[Punten]],2,0),0)</f>
        <v>0</v>
      </c>
      <c r="N30" s="89">
        <f>IFERROR(VLOOKUP(rennerstabel!$F30,Etappe3[[Rit 3]:[Punten]],2,0),0)</f>
        <v>0</v>
      </c>
      <c r="O30" s="89">
        <f>IFERROR(VLOOKUP(rennerstabel!$F30,Etappe4[[Rit 4]:[Punten]],2,0),0)</f>
        <v>0</v>
      </c>
      <c r="P30" s="89">
        <f>IFERROR(VLOOKUP(rennerstabel!$F30,Etappe5[[Rit 5]:[Punten]],2,0),0)</f>
        <v>0</v>
      </c>
      <c r="Q30" s="89">
        <f>IFERROR(VLOOKUP(rennerstabel!$F30,Etappe6[[Rit 6]:[Punten]],2,0),0)</f>
        <v>0</v>
      </c>
      <c r="R30" s="89">
        <f>IFERROR(VLOOKUP(rennerstabel!$F30,Etappe7[[Rit 7]:[Punten]],2,0),0)</f>
        <v>0</v>
      </c>
      <c r="S30" s="89">
        <f>IFERROR(VLOOKUP(rennerstabel!$F30,Etappe8[[Rit 8]:[Punten]],2,0),0)</f>
        <v>0</v>
      </c>
      <c r="T30" s="89">
        <f>IFERROR(VLOOKUP(rennerstabel!$F30,Etappe9[[Rit 9]:[Punten]],2,0),0)</f>
        <v>0</v>
      </c>
      <c r="U30" s="90">
        <f>IFERROR(VLOOKUP(rennerstabel!$F30,Etappe10[[Rit 10]:[Punten]],2,0),0)</f>
        <v>0</v>
      </c>
      <c r="V30" s="90">
        <f>IFERROR(VLOOKUP(rennerstabel!$F30,Etappe11[[Rit 11]:[Punten]],2,0),0)</f>
        <v>0</v>
      </c>
      <c r="W30" s="90">
        <f>IFERROR(VLOOKUP(rennerstabel!$F30,Etappe12[[Rit 12]:[Punten]],2,0),0)</f>
        <v>0</v>
      </c>
      <c r="X30" s="90">
        <f>IFERROR(VLOOKUP(rennerstabel!$F30,Etappe13[[Rit 13]:[Punten]],2,0),0)</f>
        <v>0</v>
      </c>
      <c r="Y30" s="90">
        <f>IFERROR(VLOOKUP(rennerstabel!$F30,Etappe14[[Rit 14]:[Punten]],2,0),0)</f>
        <v>0</v>
      </c>
      <c r="Z30" s="90">
        <f>IFERROR(VLOOKUP(rennerstabel!$F30,Etappe15[[Rit 15]:[Punten]],2,0),0)</f>
        <v>0</v>
      </c>
      <c r="AA30" s="91">
        <f>IFERROR(VLOOKUP(rennerstabel!$F30,Etappe16[[Rit 16]:[Punten]],2,0),0)</f>
        <v>0</v>
      </c>
      <c r="AB30" s="91">
        <f>IFERROR(VLOOKUP(rennerstabel!$F30,Etappe17[[Rit 17]:[Punten]],2,0),0)</f>
        <v>0</v>
      </c>
      <c r="AC30" s="91">
        <f>IFERROR(VLOOKUP(rennerstabel!$F30,Etappe18[[Rit 18]:[Punten]],2,0),0)</f>
        <v>0</v>
      </c>
      <c r="AD30" s="91">
        <f>IFERROR(VLOOKUP(rennerstabel!$F30,Etappe19[[Rit 19]:[Punten]],2,0),0)</f>
        <v>0</v>
      </c>
      <c r="AE30" s="91">
        <f>IFERROR(VLOOKUP(rennerstabel!$F30,Etappe20[[Rit 20]:[Punten]],2,0),0)</f>
        <v>0</v>
      </c>
      <c r="AF30" s="91">
        <f>IFERROR(VLOOKUP(rennerstabel!$F30,Etappe21[[Rit 21]:[Punten]],2,0),0)</f>
        <v>0</v>
      </c>
      <c r="AG30" s="83">
        <f>IFERROR(VLOOKUP(rennerstabel!$F30,TableGeel[[Renners]:[Punten]],2,0),0)</f>
        <v>0</v>
      </c>
      <c r="AH30" s="83">
        <f>IFERROR(VLOOKUP(rennerstabel!$F30,TablePloeg[[Renners]:[Punten]],2,0),0)</f>
        <v>0</v>
      </c>
      <c r="AI30" s="83">
        <f>IFERROR(VLOOKUP(rennerstabel!$F30,TableGroen[[Renners]:[Punten]],2,0),0)</f>
        <v>0</v>
      </c>
      <c r="AJ30" s="83">
        <f>IFERROR(VLOOKUP(rennerstabel!$F30,TableBolletjes[[Renners]:[Punten]],2,0),0)</f>
        <v>0</v>
      </c>
      <c r="AK30" s="83">
        <f>IFERROR(VLOOKUP(rennerstabel!$F30,TableWit[[Renners]:[Punten]],2,0),0)</f>
        <v>0</v>
      </c>
      <c r="AL30" s="92">
        <f>IF(rennerstabel!$D30="DNS",0,1)</f>
        <v>0</v>
      </c>
    </row>
    <row r="31" spans="2:38" x14ac:dyDescent="0.25">
      <c r="B31" s="93"/>
      <c r="C31" s="93"/>
      <c r="D31" s="93"/>
      <c r="E31" s="94">
        <v>30</v>
      </c>
      <c r="F31" s="84" t="s">
        <v>338</v>
      </c>
      <c r="G31" s="84" t="s">
        <v>329</v>
      </c>
      <c r="H31" s="85">
        <f>SUM(L31:AK31)*rennerstabel!$AL31</f>
        <v>0</v>
      </c>
      <c r="I31" s="86">
        <f>SUM(rennerstabel!$L31:$T31)*rennerstabel!$AL31</f>
        <v>0</v>
      </c>
      <c r="J31" s="87">
        <f>SUM(rennerstabel!$U31:$Z31)*rennerstabel!$AL31</f>
        <v>0</v>
      </c>
      <c r="K31" s="88">
        <f>SUM(rennerstabel!$AA31:$AF31)*rennerstabel!$AL31</f>
        <v>0</v>
      </c>
      <c r="L31" s="89">
        <f>IFERROR(VLOOKUP(rennerstabel!$F31,Etappe1[[Rit 1]:[Punten]],2,0),0)</f>
        <v>0</v>
      </c>
      <c r="M31" s="89">
        <f>IFERROR(VLOOKUP(rennerstabel!$F31,Etappe2[[Rit 2]:[Punten]],2,0),0)</f>
        <v>0</v>
      </c>
      <c r="N31" s="89">
        <f>IFERROR(VLOOKUP(rennerstabel!$F31,Etappe3[[Rit 3]:[Punten]],2,0),0)</f>
        <v>0</v>
      </c>
      <c r="O31" s="89">
        <f>IFERROR(VLOOKUP(rennerstabel!$F31,Etappe4[[Rit 4]:[Punten]],2,0),0)</f>
        <v>0</v>
      </c>
      <c r="P31" s="89">
        <f>IFERROR(VLOOKUP(rennerstabel!$F31,Etappe5[[Rit 5]:[Punten]],2,0),0)</f>
        <v>0</v>
      </c>
      <c r="Q31" s="89">
        <f>IFERROR(VLOOKUP(rennerstabel!$F31,Etappe6[[Rit 6]:[Punten]],2,0),0)</f>
        <v>0</v>
      </c>
      <c r="R31" s="89">
        <f>IFERROR(VLOOKUP(rennerstabel!$F31,Etappe7[[Rit 7]:[Punten]],2,0),0)</f>
        <v>0</v>
      </c>
      <c r="S31" s="89">
        <f>IFERROR(VLOOKUP(rennerstabel!$F31,Etappe8[[Rit 8]:[Punten]],2,0),0)</f>
        <v>0</v>
      </c>
      <c r="T31" s="89">
        <f>IFERROR(VLOOKUP(rennerstabel!$F31,Etappe9[[Rit 9]:[Punten]],2,0),0)</f>
        <v>0</v>
      </c>
      <c r="U31" s="90">
        <f>IFERROR(VLOOKUP(rennerstabel!$F31,Etappe10[[Rit 10]:[Punten]],2,0),0)</f>
        <v>0</v>
      </c>
      <c r="V31" s="90">
        <f>IFERROR(VLOOKUP(rennerstabel!$F31,Etappe11[[Rit 11]:[Punten]],2,0),0)</f>
        <v>0</v>
      </c>
      <c r="W31" s="90">
        <f>IFERROR(VLOOKUP(rennerstabel!$F31,Etappe12[[Rit 12]:[Punten]],2,0),0)</f>
        <v>0</v>
      </c>
      <c r="X31" s="90">
        <f>IFERROR(VLOOKUP(rennerstabel!$F31,Etappe13[[Rit 13]:[Punten]],2,0),0)</f>
        <v>0</v>
      </c>
      <c r="Y31" s="90">
        <f>IFERROR(VLOOKUP(rennerstabel!$F31,Etappe14[[Rit 14]:[Punten]],2,0),0)</f>
        <v>0</v>
      </c>
      <c r="Z31" s="90">
        <f>IFERROR(VLOOKUP(rennerstabel!$F31,Etappe15[[Rit 15]:[Punten]],2,0),0)</f>
        <v>0</v>
      </c>
      <c r="AA31" s="91">
        <f>IFERROR(VLOOKUP(rennerstabel!$F31,Etappe16[[Rit 16]:[Punten]],2,0),0)</f>
        <v>0</v>
      </c>
      <c r="AB31" s="91">
        <f>IFERROR(VLOOKUP(rennerstabel!$F31,Etappe17[[Rit 17]:[Punten]],2,0),0)</f>
        <v>0</v>
      </c>
      <c r="AC31" s="91">
        <f>IFERROR(VLOOKUP(rennerstabel!$F31,Etappe18[[Rit 18]:[Punten]],2,0),0)</f>
        <v>0</v>
      </c>
      <c r="AD31" s="91">
        <f>IFERROR(VLOOKUP(rennerstabel!$F31,Etappe19[[Rit 19]:[Punten]],2,0),0)</f>
        <v>0</v>
      </c>
      <c r="AE31" s="91">
        <f>IFERROR(VLOOKUP(rennerstabel!$F31,Etappe20[[Rit 20]:[Punten]],2,0),0)</f>
        <v>0</v>
      </c>
      <c r="AF31" s="91">
        <f>IFERROR(VLOOKUP(rennerstabel!$F31,Etappe21[[Rit 21]:[Punten]],2,0),0)</f>
        <v>0</v>
      </c>
      <c r="AG31" s="93">
        <f>IFERROR(VLOOKUP(rennerstabel!$F31,TableGeel[[Renners]:[Punten]],2,0),0)</f>
        <v>0</v>
      </c>
      <c r="AH31" s="93">
        <f>IFERROR(VLOOKUP(rennerstabel!$F31,TablePloeg[[Renners]:[Punten]],2,0),0)</f>
        <v>0</v>
      </c>
      <c r="AI31" s="93">
        <f>IFERROR(VLOOKUP(rennerstabel!$F31,TableGroen[[Renners]:[Punten]],2,0),0)</f>
        <v>0</v>
      </c>
      <c r="AJ31" s="93">
        <f>IFERROR(VLOOKUP(rennerstabel!$F31,TableBolletjes[[Renners]:[Punten]],2,0),0)</f>
        <v>0</v>
      </c>
      <c r="AK31" s="93">
        <f>IFERROR(VLOOKUP(rennerstabel!$F31,TableWit[[Renners]:[Punten]],2,0),0)</f>
        <v>0</v>
      </c>
      <c r="AL31" s="95">
        <f>IF(rennerstabel!$D31="DNS",0,1)</f>
        <v>1</v>
      </c>
    </row>
    <row r="32" spans="2:38" x14ac:dyDescent="0.25">
      <c r="B32" s="83"/>
      <c r="C32" s="83"/>
      <c r="D32" s="83"/>
      <c r="E32" s="84">
        <v>31</v>
      </c>
      <c r="F32" s="84" t="s">
        <v>339</v>
      </c>
      <c r="G32" s="84" t="s">
        <v>340</v>
      </c>
      <c r="H32" s="85">
        <f>SUM(L32:AK32)*rennerstabel!$AL32</f>
        <v>0</v>
      </c>
      <c r="I32" s="86">
        <f>SUM(rennerstabel!$L32:$T32)*rennerstabel!$AL32</f>
        <v>0</v>
      </c>
      <c r="J32" s="87">
        <f>SUM(rennerstabel!$U32:$Z32)*rennerstabel!$AL32</f>
        <v>0</v>
      </c>
      <c r="K32" s="88">
        <f>SUM(rennerstabel!$AA32:$AF32)*rennerstabel!$AL32</f>
        <v>0</v>
      </c>
      <c r="L32" s="89">
        <f>IFERROR(VLOOKUP(rennerstabel!$F32,Etappe1[[Rit 1]:[Punten]],2,0),0)</f>
        <v>0</v>
      </c>
      <c r="M32" s="89">
        <f>IFERROR(VLOOKUP(rennerstabel!$F32,Etappe2[[Rit 2]:[Punten]],2,0),0)</f>
        <v>0</v>
      </c>
      <c r="N32" s="89">
        <f>IFERROR(VLOOKUP(rennerstabel!$F32,Etappe3[[Rit 3]:[Punten]],2,0),0)</f>
        <v>0</v>
      </c>
      <c r="O32" s="89">
        <f>IFERROR(VLOOKUP(rennerstabel!$F32,Etappe4[[Rit 4]:[Punten]],2,0),0)</f>
        <v>0</v>
      </c>
      <c r="P32" s="89">
        <f>IFERROR(VLOOKUP(rennerstabel!$F32,Etappe5[[Rit 5]:[Punten]],2,0),0)</f>
        <v>0</v>
      </c>
      <c r="Q32" s="89">
        <f>IFERROR(VLOOKUP(rennerstabel!$F32,Etappe6[[Rit 6]:[Punten]],2,0),0)</f>
        <v>0</v>
      </c>
      <c r="R32" s="89">
        <f>IFERROR(VLOOKUP(rennerstabel!$F32,Etappe7[[Rit 7]:[Punten]],2,0),0)</f>
        <v>0</v>
      </c>
      <c r="S32" s="89">
        <f>IFERROR(VLOOKUP(rennerstabel!$F32,Etappe8[[Rit 8]:[Punten]],2,0),0)</f>
        <v>0</v>
      </c>
      <c r="T32" s="89">
        <f>IFERROR(VLOOKUP(rennerstabel!$F32,Etappe9[[Rit 9]:[Punten]],2,0),0)</f>
        <v>0</v>
      </c>
      <c r="U32" s="90">
        <f>IFERROR(VLOOKUP(rennerstabel!$F32,Etappe10[[Rit 10]:[Punten]],2,0),0)</f>
        <v>0</v>
      </c>
      <c r="V32" s="90">
        <f>IFERROR(VLOOKUP(rennerstabel!$F32,Etappe11[[Rit 11]:[Punten]],2,0),0)</f>
        <v>0</v>
      </c>
      <c r="W32" s="90">
        <f>IFERROR(VLOOKUP(rennerstabel!$F32,Etappe12[[Rit 12]:[Punten]],2,0),0)</f>
        <v>0</v>
      </c>
      <c r="X32" s="90">
        <f>IFERROR(VLOOKUP(rennerstabel!$F32,Etappe13[[Rit 13]:[Punten]],2,0),0)</f>
        <v>0</v>
      </c>
      <c r="Y32" s="90">
        <f>IFERROR(VLOOKUP(rennerstabel!$F32,Etappe14[[Rit 14]:[Punten]],2,0),0)</f>
        <v>0</v>
      </c>
      <c r="Z32" s="90">
        <f>IFERROR(VLOOKUP(rennerstabel!$F32,Etappe15[[Rit 15]:[Punten]],2,0),0)</f>
        <v>0</v>
      </c>
      <c r="AA32" s="91">
        <f>IFERROR(VLOOKUP(rennerstabel!$F32,Etappe16[[Rit 16]:[Punten]],2,0),0)</f>
        <v>0</v>
      </c>
      <c r="AB32" s="91">
        <f>IFERROR(VLOOKUP(rennerstabel!$F32,Etappe17[[Rit 17]:[Punten]],2,0),0)</f>
        <v>0</v>
      </c>
      <c r="AC32" s="91">
        <f>IFERROR(VLOOKUP(rennerstabel!$F32,Etappe18[[Rit 18]:[Punten]],2,0),0)</f>
        <v>0</v>
      </c>
      <c r="AD32" s="91">
        <f>IFERROR(VLOOKUP(rennerstabel!$F32,Etappe19[[Rit 19]:[Punten]],2,0),0)</f>
        <v>0</v>
      </c>
      <c r="AE32" s="91">
        <f>IFERROR(VLOOKUP(rennerstabel!$F32,Etappe20[[Rit 20]:[Punten]],2,0),0)</f>
        <v>0</v>
      </c>
      <c r="AF32" s="91">
        <f>IFERROR(VLOOKUP(rennerstabel!$F32,Etappe21[[Rit 21]:[Punten]],2,0),0)</f>
        <v>0</v>
      </c>
      <c r="AG32" s="83">
        <f>IFERROR(VLOOKUP(rennerstabel!$F32,TableGeel[[Renners]:[Punten]],2,0),0)</f>
        <v>0</v>
      </c>
      <c r="AH32" s="83">
        <f>IFERROR(VLOOKUP(rennerstabel!$F32,TablePloeg[[Renners]:[Punten]],2,0),0)</f>
        <v>0</v>
      </c>
      <c r="AI32" s="83">
        <f>IFERROR(VLOOKUP(rennerstabel!$F32,TableGroen[[Renners]:[Punten]],2,0),0)</f>
        <v>0</v>
      </c>
      <c r="AJ32" s="83">
        <f>IFERROR(VLOOKUP(rennerstabel!$F32,TableBolletjes[[Renners]:[Punten]],2,0),0)</f>
        <v>0</v>
      </c>
      <c r="AK32" s="83">
        <f>IFERROR(VLOOKUP(rennerstabel!$F32,TableWit[[Renners]:[Punten]],2,0),0)</f>
        <v>0</v>
      </c>
      <c r="AL32" s="92">
        <f>IF(rennerstabel!$D32="DNS",0,1)</f>
        <v>1</v>
      </c>
    </row>
    <row r="33" spans="2:38" x14ac:dyDescent="0.25">
      <c r="B33" s="93"/>
      <c r="C33" s="93"/>
      <c r="D33" s="93" t="s">
        <v>517</v>
      </c>
      <c r="E33" s="94">
        <v>32</v>
      </c>
      <c r="F33" s="84" t="s">
        <v>202</v>
      </c>
      <c r="G33" s="84" t="s">
        <v>340</v>
      </c>
      <c r="H33" s="85">
        <f>SUM(L33:AK33)*rennerstabel!$AL33</f>
        <v>0</v>
      </c>
      <c r="I33" s="86">
        <f>SUM(rennerstabel!$L33:$T33)*rennerstabel!$AL33</f>
        <v>0</v>
      </c>
      <c r="J33" s="87">
        <f>SUM(rennerstabel!$U33:$Z33)*rennerstabel!$AL33</f>
        <v>0</v>
      </c>
      <c r="K33" s="88">
        <f>SUM(rennerstabel!$AA33:$AF33)*rennerstabel!$AL33</f>
        <v>0</v>
      </c>
      <c r="L33" s="89">
        <f>IFERROR(VLOOKUP(rennerstabel!$F33,Etappe1[[Rit 1]:[Punten]],2,0),0)</f>
        <v>0</v>
      </c>
      <c r="M33" s="89">
        <f>IFERROR(VLOOKUP(rennerstabel!$F33,Etappe2[[Rit 2]:[Punten]],2,0),0)</f>
        <v>0</v>
      </c>
      <c r="N33" s="89">
        <f>IFERROR(VLOOKUP(rennerstabel!$F33,Etappe3[[Rit 3]:[Punten]],2,0),0)</f>
        <v>0</v>
      </c>
      <c r="O33" s="89">
        <f>IFERROR(VLOOKUP(rennerstabel!$F33,Etappe4[[Rit 4]:[Punten]],2,0),0)</f>
        <v>0</v>
      </c>
      <c r="P33" s="89">
        <f>IFERROR(VLOOKUP(rennerstabel!$F33,Etappe5[[Rit 5]:[Punten]],2,0),0)</f>
        <v>0</v>
      </c>
      <c r="Q33" s="89">
        <f>IFERROR(VLOOKUP(rennerstabel!$F33,Etappe6[[Rit 6]:[Punten]],2,0),0)</f>
        <v>0</v>
      </c>
      <c r="R33" s="89">
        <f>IFERROR(VLOOKUP(rennerstabel!$F33,Etappe7[[Rit 7]:[Punten]],2,0),0)</f>
        <v>0</v>
      </c>
      <c r="S33" s="89">
        <f>IFERROR(VLOOKUP(rennerstabel!$F33,Etappe8[[Rit 8]:[Punten]],2,0),0)</f>
        <v>0</v>
      </c>
      <c r="T33" s="89">
        <f>IFERROR(VLOOKUP(rennerstabel!$F33,Etappe9[[Rit 9]:[Punten]],2,0),0)</f>
        <v>0</v>
      </c>
      <c r="U33" s="90">
        <f>IFERROR(VLOOKUP(rennerstabel!$F33,Etappe10[[Rit 10]:[Punten]],2,0),0)</f>
        <v>0</v>
      </c>
      <c r="V33" s="90">
        <f>IFERROR(VLOOKUP(rennerstabel!$F33,Etappe11[[Rit 11]:[Punten]],2,0),0)</f>
        <v>0</v>
      </c>
      <c r="W33" s="90">
        <f>IFERROR(VLOOKUP(rennerstabel!$F33,Etappe12[[Rit 12]:[Punten]],2,0),0)</f>
        <v>0</v>
      </c>
      <c r="X33" s="90">
        <f>IFERROR(VLOOKUP(rennerstabel!$F33,Etappe13[[Rit 13]:[Punten]],2,0),0)</f>
        <v>0</v>
      </c>
      <c r="Y33" s="90">
        <f>IFERROR(VLOOKUP(rennerstabel!$F33,Etappe14[[Rit 14]:[Punten]],2,0),0)</f>
        <v>0</v>
      </c>
      <c r="Z33" s="90">
        <f>IFERROR(VLOOKUP(rennerstabel!$F33,Etappe15[[Rit 15]:[Punten]],2,0),0)</f>
        <v>0</v>
      </c>
      <c r="AA33" s="91">
        <f>IFERROR(VLOOKUP(rennerstabel!$F33,Etappe16[[Rit 16]:[Punten]],2,0),0)</f>
        <v>0</v>
      </c>
      <c r="AB33" s="91">
        <f>IFERROR(VLOOKUP(rennerstabel!$F33,Etappe17[[Rit 17]:[Punten]],2,0),0)</f>
        <v>0</v>
      </c>
      <c r="AC33" s="91">
        <f>IFERROR(VLOOKUP(rennerstabel!$F33,Etappe18[[Rit 18]:[Punten]],2,0),0)</f>
        <v>0</v>
      </c>
      <c r="AD33" s="91">
        <f>IFERROR(VLOOKUP(rennerstabel!$F33,Etappe19[[Rit 19]:[Punten]],2,0),0)</f>
        <v>0</v>
      </c>
      <c r="AE33" s="91">
        <f>IFERROR(VLOOKUP(rennerstabel!$F33,Etappe20[[Rit 20]:[Punten]],2,0),0)</f>
        <v>0</v>
      </c>
      <c r="AF33" s="91">
        <f>IFERROR(VLOOKUP(rennerstabel!$F33,Etappe21[[Rit 21]:[Punten]],2,0),0)</f>
        <v>0</v>
      </c>
      <c r="AG33" s="93">
        <f>IFERROR(VLOOKUP(rennerstabel!$F33,TableGeel[[Renners]:[Punten]],2,0),0)</f>
        <v>0</v>
      </c>
      <c r="AH33" s="93">
        <f>IFERROR(VLOOKUP(rennerstabel!$F33,TablePloeg[[Renners]:[Punten]],2,0),0)</f>
        <v>0</v>
      </c>
      <c r="AI33" s="93">
        <f>IFERROR(VLOOKUP(rennerstabel!$F33,TableGroen[[Renners]:[Punten]],2,0),0)</f>
        <v>0</v>
      </c>
      <c r="AJ33" s="93">
        <f>IFERROR(VLOOKUP(rennerstabel!$F33,TableBolletjes[[Renners]:[Punten]],2,0),0)</f>
        <v>0</v>
      </c>
      <c r="AK33" s="93">
        <f>IFERROR(VLOOKUP(rennerstabel!$F33,TableWit[[Renners]:[Punten]],2,0),0)</f>
        <v>0</v>
      </c>
      <c r="AL33" s="95">
        <f>IF(rennerstabel!$D33="DNS",0,1)</f>
        <v>0</v>
      </c>
    </row>
    <row r="34" spans="2:38" x14ac:dyDescent="0.25">
      <c r="B34" s="83"/>
      <c r="C34" s="83"/>
      <c r="D34" s="83"/>
      <c r="E34" s="84">
        <v>33</v>
      </c>
      <c r="F34" s="84" t="s">
        <v>203</v>
      </c>
      <c r="G34" s="84" t="s">
        <v>340</v>
      </c>
      <c r="H34" s="85">
        <f>SUM(L34:AK34)*rennerstabel!$AL34</f>
        <v>0</v>
      </c>
      <c r="I34" s="86">
        <f>SUM(rennerstabel!$L34:$T34)*rennerstabel!$AL34</f>
        <v>0</v>
      </c>
      <c r="J34" s="87">
        <f>SUM(rennerstabel!$U34:$Z34)*rennerstabel!$AL34</f>
        <v>0</v>
      </c>
      <c r="K34" s="88">
        <f>SUM(rennerstabel!$AA34:$AF34)*rennerstabel!$AL34</f>
        <v>0</v>
      </c>
      <c r="L34" s="89">
        <f>IFERROR(VLOOKUP(rennerstabel!$F34,Etappe1[[Rit 1]:[Punten]],2,0),0)</f>
        <v>0</v>
      </c>
      <c r="M34" s="89">
        <f>IFERROR(VLOOKUP(rennerstabel!$F34,Etappe2[[Rit 2]:[Punten]],2,0),0)</f>
        <v>0</v>
      </c>
      <c r="N34" s="89">
        <f>IFERROR(VLOOKUP(rennerstabel!$F34,Etappe3[[Rit 3]:[Punten]],2,0),0)</f>
        <v>0</v>
      </c>
      <c r="O34" s="89">
        <f>IFERROR(VLOOKUP(rennerstabel!$F34,Etappe4[[Rit 4]:[Punten]],2,0),0)</f>
        <v>0</v>
      </c>
      <c r="P34" s="89">
        <f>IFERROR(VLOOKUP(rennerstabel!$F34,Etappe5[[Rit 5]:[Punten]],2,0),0)</f>
        <v>0</v>
      </c>
      <c r="Q34" s="89">
        <f>IFERROR(VLOOKUP(rennerstabel!$F34,Etappe6[[Rit 6]:[Punten]],2,0),0)</f>
        <v>0</v>
      </c>
      <c r="R34" s="89">
        <f>IFERROR(VLOOKUP(rennerstabel!$F34,Etappe7[[Rit 7]:[Punten]],2,0),0)</f>
        <v>0</v>
      </c>
      <c r="S34" s="89">
        <f>IFERROR(VLOOKUP(rennerstabel!$F34,Etappe8[[Rit 8]:[Punten]],2,0),0)</f>
        <v>0</v>
      </c>
      <c r="T34" s="89">
        <f>IFERROR(VLOOKUP(rennerstabel!$F34,Etappe9[[Rit 9]:[Punten]],2,0),0)</f>
        <v>0</v>
      </c>
      <c r="U34" s="90">
        <f>IFERROR(VLOOKUP(rennerstabel!$F34,Etappe10[[Rit 10]:[Punten]],2,0),0)</f>
        <v>0</v>
      </c>
      <c r="V34" s="90">
        <f>IFERROR(VLOOKUP(rennerstabel!$F34,Etappe11[[Rit 11]:[Punten]],2,0),0)</f>
        <v>0</v>
      </c>
      <c r="W34" s="90">
        <f>IFERROR(VLOOKUP(rennerstabel!$F34,Etappe12[[Rit 12]:[Punten]],2,0),0)</f>
        <v>0</v>
      </c>
      <c r="X34" s="90">
        <f>IFERROR(VLOOKUP(rennerstabel!$F34,Etappe13[[Rit 13]:[Punten]],2,0),0)</f>
        <v>0</v>
      </c>
      <c r="Y34" s="90">
        <f>IFERROR(VLOOKUP(rennerstabel!$F34,Etappe14[[Rit 14]:[Punten]],2,0),0)</f>
        <v>0</v>
      </c>
      <c r="Z34" s="90">
        <f>IFERROR(VLOOKUP(rennerstabel!$F34,Etappe15[[Rit 15]:[Punten]],2,0),0)</f>
        <v>0</v>
      </c>
      <c r="AA34" s="91">
        <f>IFERROR(VLOOKUP(rennerstabel!$F34,Etappe16[[Rit 16]:[Punten]],2,0),0)</f>
        <v>0</v>
      </c>
      <c r="AB34" s="91">
        <f>IFERROR(VLOOKUP(rennerstabel!$F34,Etappe17[[Rit 17]:[Punten]],2,0),0)</f>
        <v>0</v>
      </c>
      <c r="AC34" s="91">
        <f>IFERROR(VLOOKUP(rennerstabel!$F34,Etappe18[[Rit 18]:[Punten]],2,0),0)</f>
        <v>0</v>
      </c>
      <c r="AD34" s="91">
        <f>IFERROR(VLOOKUP(rennerstabel!$F34,Etappe19[[Rit 19]:[Punten]],2,0),0)</f>
        <v>0</v>
      </c>
      <c r="AE34" s="91">
        <f>IFERROR(VLOOKUP(rennerstabel!$F34,Etappe20[[Rit 20]:[Punten]],2,0),0)</f>
        <v>0</v>
      </c>
      <c r="AF34" s="91">
        <f>IFERROR(VLOOKUP(rennerstabel!$F34,Etappe21[[Rit 21]:[Punten]],2,0),0)</f>
        <v>0</v>
      </c>
      <c r="AG34" s="83">
        <f>IFERROR(VLOOKUP(rennerstabel!$F34,TableGeel[[Renners]:[Punten]],2,0),0)</f>
        <v>0</v>
      </c>
      <c r="AH34" s="83">
        <f>IFERROR(VLOOKUP(rennerstabel!$F34,TablePloeg[[Renners]:[Punten]],2,0),0)</f>
        <v>0</v>
      </c>
      <c r="AI34" s="83">
        <f>IFERROR(VLOOKUP(rennerstabel!$F34,TableGroen[[Renners]:[Punten]],2,0),0)</f>
        <v>0</v>
      </c>
      <c r="AJ34" s="83">
        <f>IFERROR(VLOOKUP(rennerstabel!$F34,TableBolletjes[[Renners]:[Punten]],2,0),0)</f>
        <v>0</v>
      </c>
      <c r="AK34" s="83">
        <f>IFERROR(VLOOKUP(rennerstabel!$F34,TableWit[[Renners]:[Punten]],2,0),0)</f>
        <v>0</v>
      </c>
      <c r="AL34" s="92">
        <f>IF(rennerstabel!$D34="DNS",0,1)</f>
        <v>1</v>
      </c>
    </row>
    <row r="35" spans="2:38" x14ac:dyDescent="0.25">
      <c r="B35" s="93"/>
      <c r="C35" s="93"/>
      <c r="D35" s="93"/>
      <c r="E35" s="94">
        <v>34</v>
      </c>
      <c r="F35" s="84" t="s">
        <v>341</v>
      </c>
      <c r="G35" s="84" t="s">
        <v>340</v>
      </c>
      <c r="H35" s="85">
        <f>SUM(L35:AK35)*rennerstabel!$AL35</f>
        <v>0</v>
      </c>
      <c r="I35" s="86">
        <f>SUM(rennerstabel!$L35:$T35)*rennerstabel!$AL35</f>
        <v>0</v>
      </c>
      <c r="J35" s="87">
        <f>SUM(rennerstabel!$U35:$Z35)*rennerstabel!$AL35</f>
        <v>0</v>
      </c>
      <c r="K35" s="88">
        <f>SUM(rennerstabel!$AA35:$AF35)*rennerstabel!$AL35</f>
        <v>0</v>
      </c>
      <c r="L35" s="89">
        <f>IFERROR(VLOOKUP(rennerstabel!$F35,Etappe1[[Rit 1]:[Punten]],2,0),0)</f>
        <v>0</v>
      </c>
      <c r="M35" s="89">
        <f>IFERROR(VLOOKUP(rennerstabel!$F35,Etappe2[[Rit 2]:[Punten]],2,0),0)</f>
        <v>0</v>
      </c>
      <c r="N35" s="89">
        <f>IFERROR(VLOOKUP(rennerstabel!$F35,Etappe3[[Rit 3]:[Punten]],2,0),0)</f>
        <v>0</v>
      </c>
      <c r="O35" s="89">
        <f>IFERROR(VLOOKUP(rennerstabel!$F35,Etappe4[[Rit 4]:[Punten]],2,0),0)</f>
        <v>0</v>
      </c>
      <c r="P35" s="89">
        <f>IFERROR(VLOOKUP(rennerstabel!$F35,Etappe5[[Rit 5]:[Punten]],2,0),0)</f>
        <v>0</v>
      </c>
      <c r="Q35" s="89">
        <f>IFERROR(VLOOKUP(rennerstabel!$F35,Etappe6[[Rit 6]:[Punten]],2,0),0)</f>
        <v>0</v>
      </c>
      <c r="R35" s="89">
        <f>IFERROR(VLOOKUP(rennerstabel!$F35,Etappe7[[Rit 7]:[Punten]],2,0),0)</f>
        <v>0</v>
      </c>
      <c r="S35" s="89">
        <f>IFERROR(VLOOKUP(rennerstabel!$F35,Etappe8[[Rit 8]:[Punten]],2,0),0)</f>
        <v>0</v>
      </c>
      <c r="T35" s="89">
        <f>IFERROR(VLOOKUP(rennerstabel!$F35,Etappe9[[Rit 9]:[Punten]],2,0),0)</f>
        <v>0</v>
      </c>
      <c r="U35" s="90">
        <f>IFERROR(VLOOKUP(rennerstabel!$F35,Etappe10[[Rit 10]:[Punten]],2,0),0)</f>
        <v>0</v>
      </c>
      <c r="V35" s="90">
        <f>IFERROR(VLOOKUP(rennerstabel!$F35,Etappe11[[Rit 11]:[Punten]],2,0),0)</f>
        <v>0</v>
      </c>
      <c r="W35" s="90">
        <f>IFERROR(VLOOKUP(rennerstabel!$F35,Etappe12[[Rit 12]:[Punten]],2,0),0)</f>
        <v>0</v>
      </c>
      <c r="X35" s="90">
        <f>IFERROR(VLOOKUP(rennerstabel!$F35,Etappe13[[Rit 13]:[Punten]],2,0),0)</f>
        <v>0</v>
      </c>
      <c r="Y35" s="90">
        <f>IFERROR(VLOOKUP(rennerstabel!$F35,Etappe14[[Rit 14]:[Punten]],2,0),0)</f>
        <v>0</v>
      </c>
      <c r="Z35" s="90">
        <f>IFERROR(VLOOKUP(rennerstabel!$F35,Etappe15[[Rit 15]:[Punten]],2,0),0)</f>
        <v>0</v>
      </c>
      <c r="AA35" s="91">
        <f>IFERROR(VLOOKUP(rennerstabel!$F35,Etappe16[[Rit 16]:[Punten]],2,0),0)</f>
        <v>0</v>
      </c>
      <c r="AB35" s="91">
        <f>IFERROR(VLOOKUP(rennerstabel!$F35,Etappe17[[Rit 17]:[Punten]],2,0),0)</f>
        <v>0</v>
      </c>
      <c r="AC35" s="91">
        <f>IFERROR(VLOOKUP(rennerstabel!$F35,Etappe18[[Rit 18]:[Punten]],2,0),0)</f>
        <v>0</v>
      </c>
      <c r="AD35" s="91">
        <f>IFERROR(VLOOKUP(rennerstabel!$F35,Etappe19[[Rit 19]:[Punten]],2,0),0)</f>
        <v>0</v>
      </c>
      <c r="AE35" s="91">
        <f>IFERROR(VLOOKUP(rennerstabel!$F35,Etappe20[[Rit 20]:[Punten]],2,0),0)</f>
        <v>0</v>
      </c>
      <c r="AF35" s="91">
        <f>IFERROR(VLOOKUP(rennerstabel!$F35,Etappe21[[Rit 21]:[Punten]],2,0),0)</f>
        <v>0</v>
      </c>
      <c r="AG35" s="93">
        <f>IFERROR(VLOOKUP(rennerstabel!$F35,TableGeel[[Renners]:[Punten]],2,0),0)</f>
        <v>0</v>
      </c>
      <c r="AH35" s="93">
        <f>IFERROR(VLOOKUP(rennerstabel!$F35,TablePloeg[[Renners]:[Punten]],2,0),0)</f>
        <v>0</v>
      </c>
      <c r="AI35" s="93">
        <f>IFERROR(VLOOKUP(rennerstabel!$F35,TableGroen[[Renners]:[Punten]],2,0),0)</f>
        <v>0</v>
      </c>
      <c r="AJ35" s="93">
        <f>IFERROR(VLOOKUP(rennerstabel!$F35,TableBolletjes[[Renners]:[Punten]],2,0),0)</f>
        <v>0</v>
      </c>
      <c r="AK35" s="93">
        <f>IFERROR(VLOOKUP(rennerstabel!$F35,TableWit[[Renners]:[Punten]],2,0),0)</f>
        <v>0</v>
      </c>
      <c r="AL35" s="95">
        <f>IF(rennerstabel!$D35="DNS",0,1)</f>
        <v>1</v>
      </c>
    </row>
    <row r="36" spans="2:38" x14ac:dyDescent="0.25">
      <c r="B36" s="83"/>
      <c r="C36" s="83"/>
      <c r="D36" s="83" t="s">
        <v>517</v>
      </c>
      <c r="E36" s="84">
        <v>35</v>
      </c>
      <c r="F36" s="84" t="s">
        <v>342</v>
      </c>
      <c r="G36" s="84" t="s">
        <v>340</v>
      </c>
      <c r="H36" s="85">
        <f>SUM(L36:AK36)*rennerstabel!$AL36</f>
        <v>0</v>
      </c>
      <c r="I36" s="86">
        <f>SUM(rennerstabel!$L36:$T36)*rennerstabel!$AL36</f>
        <v>0</v>
      </c>
      <c r="J36" s="87">
        <f>SUM(rennerstabel!$U36:$Z36)*rennerstabel!$AL36</f>
        <v>0</v>
      </c>
      <c r="K36" s="88">
        <f>SUM(rennerstabel!$AA36:$AF36)*rennerstabel!$AL36</f>
        <v>0</v>
      </c>
      <c r="L36" s="89">
        <f>IFERROR(VLOOKUP(rennerstabel!$F36,Etappe1[[Rit 1]:[Punten]],2,0),0)</f>
        <v>0</v>
      </c>
      <c r="M36" s="89">
        <f>IFERROR(VLOOKUP(rennerstabel!$F36,Etappe2[[Rit 2]:[Punten]],2,0),0)</f>
        <v>0</v>
      </c>
      <c r="N36" s="89">
        <f>IFERROR(VLOOKUP(rennerstabel!$F36,Etappe3[[Rit 3]:[Punten]],2,0),0)</f>
        <v>0</v>
      </c>
      <c r="O36" s="89">
        <f>IFERROR(VLOOKUP(rennerstabel!$F36,Etappe4[[Rit 4]:[Punten]],2,0),0)</f>
        <v>0</v>
      </c>
      <c r="P36" s="89">
        <f>IFERROR(VLOOKUP(rennerstabel!$F36,Etappe5[[Rit 5]:[Punten]],2,0),0)</f>
        <v>0</v>
      </c>
      <c r="Q36" s="89">
        <f>IFERROR(VLOOKUP(rennerstabel!$F36,Etappe6[[Rit 6]:[Punten]],2,0),0)</f>
        <v>0</v>
      </c>
      <c r="R36" s="89">
        <f>IFERROR(VLOOKUP(rennerstabel!$F36,Etappe7[[Rit 7]:[Punten]],2,0),0)</f>
        <v>0</v>
      </c>
      <c r="S36" s="89">
        <f>IFERROR(VLOOKUP(rennerstabel!$F36,Etappe8[[Rit 8]:[Punten]],2,0),0)</f>
        <v>0</v>
      </c>
      <c r="T36" s="89">
        <f>IFERROR(VLOOKUP(rennerstabel!$F36,Etappe9[[Rit 9]:[Punten]],2,0),0)</f>
        <v>0</v>
      </c>
      <c r="U36" s="90">
        <f>IFERROR(VLOOKUP(rennerstabel!$F36,Etappe10[[Rit 10]:[Punten]],2,0),0)</f>
        <v>0</v>
      </c>
      <c r="V36" s="90">
        <f>IFERROR(VLOOKUP(rennerstabel!$F36,Etappe11[[Rit 11]:[Punten]],2,0),0)</f>
        <v>0</v>
      </c>
      <c r="W36" s="90">
        <f>IFERROR(VLOOKUP(rennerstabel!$F36,Etappe12[[Rit 12]:[Punten]],2,0),0)</f>
        <v>0</v>
      </c>
      <c r="X36" s="90">
        <f>IFERROR(VLOOKUP(rennerstabel!$F36,Etappe13[[Rit 13]:[Punten]],2,0),0)</f>
        <v>0</v>
      </c>
      <c r="Y36" s="90">
        <f>IFERROR(VLOOKUP(rennerstabel!$F36,Etappe14[[Rit 14]:[Punten]],2,0),0)</f>
        <v>0</v>
      </c>
      <c r="Z36" s="90">
        <f>IFERROR(VLOOKUP(rennerstabel!$F36,Etappe15[[Rit 15]:[Punten]],2,0),0)</f>
        <v>0</v>
      </c>
      <c r="AA36" s="91">
        <f>IFERROR(VLOOKUP(rennerstabel!$F36,Etappe16[[Rit 16]:[Punten]],2,0),0)</f>
        <v>0</v>
      </c>
      <c r="AB36" s="91">
        <f>IFERROR(VLOOKUP(rennerstabel!$F36,Etappe17[[Rit 17]:[Punten]],2,0),0)</f>
        <v>0</v>
      </c>
      <c r="AC36" s="91">
        <f>IFERROR(VLOOKUP(rennerstabel!$F36,Etappe18[[Rit 18]:[Punten]],2,0),0)</f>
        <v>0</v>
      </c>
      <c r="AD36" s="91">
        <f>IFERROR(VLOOKUP(rennerstabel!$F36,Etappe19[[Rit 19]:[Punten]],2,0),0)</f>
        <v>0</v>
      </c>
      <c r="AE36" s="91">
        <f>IFERROR(VLOOKUP(rennerstabel!$F36,Etappe20[[Rit 20]:[Punten]],2,0),0)</f>
        <v>0</v>
      </c>
      <c r="AF36" s="91">
        <f>IFERROR(VLOOKUP(rennerstabel!$F36,Etappe21[[Rit 21]:[Punten]],2,0),0)</f>
        <v>0</v>
      </c>
      <c r="AG36" s="83">
        <f>IFERROR(VLOOKUP(rennerstabel!$F36,TableGeel[[Renners]:[Punten]],2,0),0)</f>
        <v>0</v>
      </c>
      <c r="AH36" s="83">
        <f>IFERROR(VLOOKUP(rennerstabel!$F36,TablePloeg[[Renners]:[Punten]],2,0),0)</f>
        <v>0</v>
      </c>
      <c r="AI36" s="83">
        <f>IFERROR(VLOOKUP(rennerstabel!$F36,TableGroen[[Renners]:[Punten]],2,0),0)</f>
        <v>0</v>
      </c>
      <c r="AJ36" s="83">
        <f>IFERROR(VLOOKUP(rennerstabel!$F36,TableBolletjes[[Renners]:[Punten]],2,0),0)</f>
        <v>0</v>
      </c>
      <c r="AK36" s="83">
        <f>IFERROR(VLOOKUP(rennerstabel!$F36,TableWit[[Renners]:[Punten]],2,0),0)</f>
        <v>0</v>
      </c>
      <c r="AL36" s="92">
        <f>IF(rennerstabel!$D36="DNS",0,1)</f>
        <v>0</v>
      </c>
    </row>
    <row r="37" spans="2:38" x14ac:dyDescent="0.25">
      <c r="B37" s="93"/>
      <c r="C37" s="93"/>
      <c r="D37" s="93"/>
      <c r="E37" s="94">
        <v>36</v>
      </c>
      <c r="F37" s="84" t="s">
        <v>343</v>
      </c>
      <c r="G37" s="84" t="s">
        <v>340</v>
      </c>
      <c r="H37" s="85">
        <f>SUM(L37:AK37)*rennerstabel!$AL37</f>
        <v>0</v>
      </c>
      <c r="I37" s="86">
        <f>SUM(rennerstabel!$L37:$T37)*rennerstabel!$AL37</f>
        <v>0</v>
      </c>
      <c r="J37" s="87">
        <f>SUM(rennerstabel!$U37:$Z37)*rennerstabel!$AL37</f>
        <v>0</v>
      </c>
      <c r="K37" s="88">
        <f>SUM(rennerstabel!$AA37:$AF37)*rennerstabel!$AL37</f>
        <v>0</v>
      </c>
      <c r="L37" s="89">
        <f>IFERROR(VLOOKUP(rennerstabel!$F37,Etappe1[[Rit 1]:[Punten]],2,0),0)</f>
        <v>0</v>
      </c>
      <c r="M37" s="89">
        <f>IFERROR(VLOOKUP(rennerstabel!$F37,Etappe2[[Rit 2]:[Punten]],2,0),0)</f>
        <v>0</v>
      </c>
      <c r="N37" s="89">
        <f>IFERROR(VLOOKUP(rennerstabel!$F37,Etappe3[[Rit 3]:[Punten]],2,0),0)</f>
        <v>0</v>
      </c>
      <c r="O37" s="89">
        <f>IFERROR(VLOOKUP(rennerstabel!$F37,Etappe4[[Rit 4]:[Punten]],2,0),0)</f>
        <v>0</v>
      </c>
      <c r="P37" s="89">
        <f>IFERROR(VLOOKUP(rennerstabel!$F37,Etappe5[[Rit 5]:[Punten]],2,0),0)</f>
        <v>0</v>
      </c>
      <c r="Q37" s="89">
        <f>IFERROR(VLOOKUP(rennerstabel!$F37,Etappe6[[Rit 6]:[Punten]],2,0),0)</f>
        <v>0</v>
      </c>
      <c r="R37" s="89">
        <f>IFERROR(VLOOKUP(rennerstabel!$F37,Etappe7[[Rit 7]:[Punten]],2,0),0)</f>
        <v>0</v>
      </c>
      <c r="S37" s="89">
        <f>IFERROR(VLOOKUP(rennerstabel!$F37,Etappe8[[Rit 8]:[Punten]],2,0),0)</f>
        <v>0</v>
      </c>
      <c r="T37" s="89">
        <f>IFERROR(VLOOKUP(rennerstabel!$F37,Etappe9[[Rit 9]:[Punten]],2,0),0)</f>
        <v>0</v>
      </c>
      <c r="U37" s="90">
        <f>IFERROR(VLOOKUP(rennerstabel!$F37,Etappe10[[Rit 10]:[Punten]],2,0),0)</f>
        <v>0</v>
      </c>
      <c r="V37" s="90">
        <f>IFERROR(VLOOKUP(rennerstabel!$F37,Etappe11[[Rit 11]:[Punten]],2,0),0)</f>
        <v>0</v>
      </c>
      <c r="W37" s="90">
        <f>IFERROR(VLOOKUP(rennerstabel!$F37,Etappe12[[Rit 12]:[Punten]],2,0),0)</f>
        <v>0</v>
      </c>
      <c r="X37" s="90">
        <f>IFERROR(VLOOKUP(rennerstabel!$F37,Etappe13[[Rit 13]:[Punten]],2,0),0)</f>
        <v>0</v>
      </c>
      <c r="Y37" s="90">
        <f>IFERROR(VLOOKUP(rennerstabel!$F37,Etappe14[[Rit 14]:[Punten]],2,0),0)</f>
        <v>0</v>
      </c>
      <c r="Z37" s="90">
        <f>IFERROR(VLOOKUP(rennerstabel!$F37,Etappe15[[Rit 15]:[Punten]],2,0),0)</f>
        <v>0</v>
      </c>
      <c r="AA37" s="91">
        <f>IFERROR(VLOOKUP(rennerstabel!$F37,Etappe16[[Rit 16]:[Punten]],2,0),0)</f>
        <v>0</v>
      </c>
      <c r="AB37" s="91">
        <f>IFERROR(VLOOKUP(rennerstabel!$F37,Etappe17[[Rit 17]:[Punten]],2,0),0)</f>
        <v>0</v>
      </c>
      <c r="AC37" s="91">
        <f>IFERROR(VLOOKUP(rennerstabel!$F37,Etappe18[[Rit 18]:[Punten]],2,0),0)</f>
        <v>0</v>
      </c>
      <c r="AD37" s="91">
        <f>IFERROR(VLOOKUP(rennerstabel!$F37,Etappe19[[Rit 19]:[Punten]],2,0),0)</f>
        <v>0</v>
      </c>
      <c r="AE37" s="91">
        <f>IFERROR(VLOOKUP(rennerstabel!$F37,Etappe20[[Rit 20]:[Punten]],2,0),0)</f>
        <v>0</v>
      </c>
      <c r="AF37" s="91">
        <f>IFERROR(VLOOKUP(rennerstabel!$F37,Etappe21[[Rit 21]:[Punten]],2,0),0)</f>
        <v>0</v>
      </c>
      <c r="AG37" s="93">
        <f>IFERROR(VLOOKUP(rennerstabel!$F37,TableGeel[[Renners]:[Punten]],2,0),0)</f>
        <v>0</v>
      </c>
      <c r="AH37" s="93">
        <f>IFERROR(VLOOKUP(rennerstabel!$F37,TablePloeg[[Renners]:[Punten]],2,0),0)</f>
        <v>0</v>
      </c>
      <c r="AI37" s="93">
        <f>IFERROR(VLOOKUP(rennerstabel!$F37,TableGroen[[Renners]:[Punten]],2,0),0)</f>
        <v>0</v>
      </c>
      <c r="AJ37" s="93">
        <f>IFERROR(VLOOKUP(rennerstabel!$F37,TableBolletjes[[Renners]:[Punten]],2,0),0)</f>
        <v>0</v>
      </c>
      <c r="AK37" s="93">
        <f>IFERROR(VLOOKUP(rennerstabel!$F37,TableWit[[Renners]:[Punten]],2,0),0)</f>
        <v>0</v>
      </c>
      <c r="AL37" s="95">
        <f>IF(rennerstabel!$D37="DNS",0,1)</f>
        <v>1</v>
      </c>
    </row>
    <row r="38" spans="2:38" x14ac:dyDescent="0.25">
      <c r="B38" s="83"/>
      <c r="C38" s="83"/>
      <c r="D38" s="83"/>
      <c r="E38" s="84">
        <v>37</v>
      </c>
      <c r="F38" s="84" t="s">
        <v>344</v>
      </c>
      <c r="G38" s="84" t="s">
        <v>340</v>
      </c>
      <c r="H38" s="85">
        <f>SUM(L38:AK38)*rennerstabel!$AL38</f>
        <v>0</v>
      </c>
      <c r="I38" s="86">
        <f>SUM(rennerstabel!$L38:$T38)*rennerstabel!$AL38</f>
        <v>0</v>
      </c>
      <c r="J38" s="87">
        <f>SUM(rennerstabel!$U38:$Z38)*rennerstabel!$AL38</f>
        <v>0</v>
      </c>
      <c r="K38" s="88">
        <f>SUM(rennerstabel!$AA38:$AF38)*rennerstabel!$AL38</f>
        <v>0</v>
      </c>
      <c r="L38" s="89">
        <f>IFERROR(VLOOKUP(rennerstabel!$F38,Etappe1[[Rit 1]:[Punten]],2,0),0)</f>
        <v>0</v>
      </c>
      <c r="M38" s="89">
        <f>IFERROR(VLOOKUP(rennerstabel!$F38,Etappe2[[Rit 2]:[Punten]],2,0),0)</f>
        <v>0</v>
      </c>
      <c r="N38" s="89">
        <f>IFERROR(VLOOKUP(rennerstabel!$F38,Etappe3[[Rit 3]:[Punten]],2,0),0)</f>
        <v>0</v>
      </c>
      <c r="O38" s="89">
        <f>IFERROR(VLOOKUP(rennerstabel!$F38,Etappe4[[Rit 4]:[Punten]],2,0),0)</f>
        <v>0</v>
      </c>
      <c r="P38" s="89">
        <f>IFERROR(VLOOKUP(rennerstabel!$F38,Etappe5[[Rit 5]:[Punten]],2,0),0)</f>
        <v>0</v>
      </c>
      <c r="Q38" s="89">
        <f>IFERROR(VLOOKUP(rennerstabel!$F38,Etappe6[[Rit 6]:[Punten]],2,0),0)</f>
        <v>0</v>
      </c>
      <c r="R38" s="89">
        <f>IFERROR(VLOOKUP(rennerstabel!$F38,Etappe7[[Rit 7]:[Punten]],2,0),0)</f>
        <v>0</v>
      </c>
      <c r="S38" s="89">
        <f>IFERROR(VLOOKUP(rennerstabel!$F38,Etappe8[[Rit 8]:[Punten]],2,0),0)</f>
        <v>0</v>
      </c>
      <c r="T38" s="89">
        <f>IFERROR(VLOOKUP(rennerstabel!$F38,Etappe9[[Rit 9]:[Punten]],2,0),0)</f>
        <v>0</v>
      </c>
      <c r="U38" s="90">
        <f>IFERROR(VLOOKUP(rennerstabel!$F38,Etappe10[[Rit 10]:[Punten]],2,0),0)</f>
        <v>0</v>
      </c>
      <c r="V38" s="90">
        <f>IFERROR(VLOOKUP(rennerstabel!$F38,Etappe11[[Rit 11]:[Punten]],2,0),0)</f>
        <v>0</v>
      </c>
      <c r="W38" s="90">
        <f>IFERROR(VLOOKUP(rennerstabel!$F38,Etappe12[[Rit 12]:[Punten]],2,0),0)</f>
        <v>0</v>
      </c>
      <c r="X38" s="90">
        <f>IFERROR(VLOOKUP(rennerstabel!$F38,Etappe13[[Rit 13]:[Punten]],2,0),0)</f>
        <v>0</v>
      </c>
      <c r="Y38" s="90">
        <f>IFERROR(VLOOKUP(rennerstabel!$F38,Etappe14[[Rit 14]:[Punten]],2,0),0)</f>
        <v>0</v>
      </c>
      <c r="Z38" s="90">
        <f>IFERROR(VLOOKUP(rennerstabel!$F38,Etappe15[[Rit 15]:[Punten]],2,0),0)</f>
        <v>0</v>
      </c>
      <c r="AA38" s="91">
        <f>IFERROR(VLOOKUP(rennerstabel!$F38,Etappe16[[Rit 16]:[Punten]],2,0),0)</f>
        <v>0</v>
      </c>
      <c r="AB38" s="91">
        <f>IFERROR(VLOOKUP(rennerstabel!$F38,Etappe17[[Rit 17]:[Punten]],2,0),0)</f>
        <v>0</v>
      </c>
      <c r="AC38" s="91">
        <f>IFERROR(VLOOKUP(rennerstabel!$F38,Etappe18[[Rit 18]:[Punten]],2,0),0)</f>
        <v>0</v>
      </c>
      <c r="AD38" s="91">
        <f>IFERROR(VLOOKUP(rennerstabel!$F38,Etappe19[[Rit 19]:[Punten]],2,0),0)</f>
        <v>0</v>
      </c>
      <c r="AE38" s="91">
        <f>IFERROR(VLOOKUP(rennerstabel!$F38,Etappe20[[Rit 20]:[Punten]],2,0),0)</f>
        <v>0</v>
      </c>
      <c r="AF38" s="91">
        <f>IFERROR(VLOOKUP(rennerstabel!$F38,Etappe21[[Rit 21]:[Punten]],2,0),0)</f>
        <v>0</v>
      </c>
      <c r="AG38" s="83">
        <f>IFERROR(VLOOKUP(rennerstabel!$F38,TableGeel[[Renners]:[Punten]],2,0),0)</f>
        <v>0</v>
      </c>
      <c r="AH38" s="83">
        <f>IFERROR(VLOOKUP(rennerstabel!$F38,TablePloeg[[Renners]:[Punten]],2,0),0)</f>
        <v>0</v>
      </c>
      <c r="AI38" s="83">
        <f>IFERROR(VLOOKUP(rennerstabel!$F38,TableGroen[[Renners]:[Punten]],2,0),0)</f>
        <v>0</v>
      </c>
      <c r="AJ38" s="83">
        <f>IFERROR(VLOOKUP(rennerstabel!$F38,TableBolletjes[[Renners]:[Punten]],2,0),0)</f>
        <v>0</v>
      </c>
      <c r="AK38" s="83">
        <f>IFERROR(VLOOKUP(rennerstabel!$F38,TableWit[[Renners]:[Punten]],2,0),0)</f>
        <v>0</v>
      </c>
      <c r="AL38" s="92">
        <f>IF(rennerstabel!$D38="DNS",0,1)</f>
        <v>1</v>
      </c>
    </row>
    <row r="39" spans="2:38" x14ac:dyDescent="0.25">
      <c r="B39" s="93"/>
      <c r="C39" s="93"/>
      <c r="D39" s="93"/>
      <c r="E39" s="94">
        <v>38</v>
      </c>
      <c r="F39" s="84" t="s">
        <v>345</v>
      </c>
      <c r="G39" s="84" t="s">
        <v>340</v>
      </c>
      <c r="H39" s="85">
        <f>SUM(L39:AK39)*rennerstabel!$AL39</f>
        <v>0</v>
      </c>
      <c r="I39" s="86">
        <f>SUM(rennerstabel!$L39:$T39)*rennerstabel!$AL39</f>
        <v>0</v>
      </c>
      <c r="J39" s="87">
        <f>SUM(rennerstabel!$U39:$Z39)*rennerstabel!$AL39</f>
        <v>0</v>
      </c>
      <c r="K39" s="88">
        <f>SUM(rennerstabel!$AA39:$AF39)*rennerstabel!$AL39</f>
        <v>0</v>
      </c>
      <c r="L39" s="89">
        <f>IFERROR(VLOOKUP(rennerstabel!$F39,Etappe1[[Rit 1]:[Punten]],2,0),0)</f>
        <v>0</v>
      </c>
      <c r="M39" s="89">
        <f>IFERROR(VLOOKUP(rennerstabel!$F39,Etappe2[[Rit 2]:[Punten]],2,0),0)</f>
        <v>0</v>
      </c>
      <c r="N39" s="89">
        <f>IFERROR(VLOOKUP(rennerstabel!$F39,Etappe3[[Rit 3]:[Punten]],2,0),0)</f>
        <v>0</v>
      </c>
      <c r="O39" s="89">
        <f>IFERROR(VLOOKUP(rennerstabel!$F39,Etappe4[[Rit 4]:[Punten]],2,0),0)</f>
        <v>0</v>
      </c>
      <c r="P39" s="89">
        <f>IFERROR(VLOOKUP(rennerstabel!$F39,Etappe5[[Rit 5]:[Punten]],2,0),0)</f>
        <v>0</v>
      </c>
      <c r="Q39" s="89">
        <f>IFERROR(VLOOKUP(rennerstabel!$F39,Etappe6[[Rit 6]:[Punten]],2,0),0)</f>
        <v>0</v>
      </c>
      <c r="R39" s="89">
        <f>IFERROR(VLOOKUP(rennerstabel!$F39,Etappe7[[Rit 7]:[Punten]],2,0),0)</f>
        <v>0</v>
      </c>
      <c r="S39" s="89">
        <f>IFERROR(VLOOKUP(rennerstabel!$F39,Etappe8[[Rit 8]:[Punten]],2,0),0)</f>
        <v>0</v>
      </c>
      <c r="T39" s="89">
        <f>IFERROR(VLOOKUP(rennerstabel!$F39,Etappe9[[Rit 9]:[Punten]],2,0),0)</f>
        <v>0</v>
      </c>
      <c r="U39" s="90">
        <f>IFERROR(VLOOKUP(rennerstabel!$F39,Etappe10[[Rit 10]:[Punten]],2,0),0)</f>
        <v>0</v>
      </c>
      <c r="V39" s="90">
        <f>IFERROR(VLOOKUP(rennerstabel!$F39,Etappe11[[Rit 11]:[Punten]],2,0),0)</f>
        <v>0</v>
      </c>
      <c r="W39" s="90">
        <f>IFERROR(VLOOKUP(rennerstabel!$F39,Etappe12[[Rit 12]:[Punten]],2,0),0)</f>
        <v>0</v>
      </c>
      <c r="X39" s="90">
        <f>IFERROR(VLOOKUP(rennerstabel!$F39,Etappe13[[Rit 13]:[Punten]],2,0),0)</f>
        <v>0</v>
      </c>
      <c r="Y39" s="90">
        <f>IFERROR(VLOOKUP(rennerstabel!$F39,Etappe14[[Rit 14]:[Punten]],2,0),0)</f>
        <v>0</v>
      </c>
      <c r="Z39" s="90">
        <f>IFERROR(VLOOKUP(rennerstabel!$F39,Etappe15[[Rit 15]:[Punten]],2,0),0)</f>
        <v>0</v>
      </c>
      <c r="AA39" s="91">
        <f>IFERROR(VLOOKUP(rennerstabel!$F39,Etappe16[[Rit 16]:[Punten]],2,0),0)</f>
        <v>0</v>
      </c>
      <c r="AB39" s="91">
        <f>IFERROR(VLOOKUP(rennerstabel!$F39,Etappe17[[Rit 17]:[Punten]],2,0),0)</f>
        <v>0</v>
      </c>
      <c r="AC39" s="91">
        <f>IFERROR(VLOOKUP(rennerstabel!$F39,Etappe18[[Rit 18]:[Punten]],2,0),0)</f>
        <v>0</v>
      </c>
      <c r="AD39" s="91">
        <f>IFERROR(VLOOKUP(rennerstabel!$F39,Etappe19[[Rit 19]:[Punten]],2,0),0)</f>
        <v>0</v>
      </c>
      <c r="AE39" s="91">
        <f>IFERROR(VLOOKUP(rennerstabel!$F39,Etappe20[[Rit 20]:[Punten]],2,0),0)</f>
        <v>0</v>
      </c>
      <c r="AF39" s="91">
        <f>IFERROR(VLOOKUP(rennerstabel!$F39,Etappe21[[Rit 21]:[Punten]],2,0),0)</f>
        <v>0</v>
      </c>
      <c r="AG39" s="93">
        <f>IFERROR(VLOOKUP(rennerstabel!$F39,TableGeel[[Renners]:[Punten]],2,0),0)</f>
        <v>0</v>
      </c>
      <c r="AH39" s="93">
        <f>IFERROR(VLOOKUP(rennerstabel!$F39,TablePloeg[[Renners]:[Punten]],2,0),0)</f>
        <v>0</v>
      </c>
      <c r="AI39" s="93">
        <f>IFERROR(VLOOKUP(rennerstabel!$F39,TableGroen[[Renners]:[Punten]],2,0),0)</f>
        <v>0</v>
      </c>
      <c r="AJ39" s="93">
        <f>IFERROR(VLOOKUP(rennerstabel!$F39,TableBolletjes[[Renners]:[Punten]],2,0),0)</f>
        <v>0</v>
      </c>
      <c r="AK39" s="93">
        <f>IFERROR(VLOOKUP(rennerstabel!$F39,TableWit[[Renners]:[Punten]],2,0),0)</f>
        <v>0</v>
      </c>
      <c r="AL39" s="95">
        <f>IF(rennerstabel!$D39="DNS",0,1)</f>
        <v>1</v>
      </c>
    </row>
    <row r="40" spans="2:38" x14ac:dyDescent="0.25">
      <c r="B40" s="83"/>
      <c r="C40" s="83"/>
      <c r="D40" s="83" t="s">
        <v>517</v>
      </c>
      <c r="E40" s="84">
        <v>39</v>
      </c>
      <c r="F40" s="84"/>
      <c r="G40" s="84"/>
      <c r="H40" s="85">
        <f>SUM(L40:AK40)*rennerstabel!$AL40</f>
        <v>0</v>
      </c>
      <c r="I40" s="86">
        <f>SUM(rennerstabel!$L40:$T40)*rennerstabel!$AL40</f>
        <v>0</v>
      </c>
      <c r="J40" s="87">
        <f>SUM(rennerstabel!$U40:$Z40)*rennerstabel!$AL40</f>
        <v>0</v>
      </c>
      <c r="K40" s="88">
        <f>SUM(rennerstabel!$AA40:$AF40)*rennerstabel!$AL40</f>
        <v>0</v>
      </c>
      <c r="L40" s="89">
        <f>IFERROR(VLOOKUP(rennerstabel!$F40,Etappe1[[Rit 1]:[Punten]],2,0),0)</f>
        <v>0</v>
      </c>
      <c r="M40" s="89">
        <f>IFERROR(VLOOKUP(rennerstabel!$F40,Etappe2[[Rit 2]:[Punten]],2,0),0)</f>
        <v>0</v>
      </c>
      <c r="N40" s="89">
        <f>IFERROR(VLOOKUP(rennerstabel!$F40,Etappe3[[Rit 3]:[Punten]],2,0),0)</f>
        <v>0</v>
      </c>
      <c r="O40" s="89">
        <f>IFERROR(VLOOKUP(rennerstabel!$F40,Etappe4[[Rit 4]:[Punten]],2,0),0)</f>
        <v>0</v>
      </c>
      <c r="P40" s="89">
        <f>IFERROR(VLOOKUP(rennerstabel!$F40,Etappe5[[Rit 5]:[Punten]],2,0),0)</f>
        <v>0</v>
      </c>
      <c r="Q40" s="89">
        <f>IFERROR(VLOOKUP(rennerstabel!$F40,Etappe6[[Rit 6]:[Punten]],2,0),0)</f>
        <v>0</v>
      </c>
      <c r="R40" s="89">
        <f>IFERROR(VLOOKUP(rennerstabel!$F40,Etappe7[[Rit 7]:[Punten]],2,0),0)</f>
        <v>0</v>
      </c>
      <c r="S40" s="89">
        <f>IFERROR(VLOOKUP(rennerstabel!$F40,Etappe8[[Rit 8]:[Punten]],2,0),0)</f>
        <v>0</v>
      </c>
      <c r="T40" s="89">
        <f>IFERROR(VLOOKUP(rennerstabel!$F40,Etappe9[[Rit 9]:[Punten]],2,0),0)</f>
        <v>0</v>
      </c>
      <c r="U40" s="90">
        <f>IFERROR(VLOOKUP(rennerstabel!$F40,Etappe10[[Rit 10]:[Punten]],2,0),0)</f>
        <v>0</v>
      </c>
      <c r="V40" s="90">
        <f>IFERROR(VLOOKUP(rennerstabel!$F40,Etappe11[[Rit 11]:[Punten]],2,0),0)</f>
        <v>0</v>
      </c>
      <c r="W40" s="90">
        <f>IFERROR(VLOOKUP(rennerstabel!$F40,Etappe12[[Rit 12]:[Punten]],2,0),0)</f>
        <v>0</v>
      </c>
      <c r="X40" s="90">
        <f>IFERROR(VLOOKUP(rennerstabel!$F40,Etappe13[[Rit 13]:[Punten]],2,0),0)</f>
        <v>0</v>
      </c>
      <c r="Y40" s="90">
        <f>IFERROR(VLOOKUP(rennerstabel!$F40,Etappe14[[Rit 14]:[Punten]],2,0),0)</f>
        <v>0</v>
      </c>
      <c r="Z40" s="90">
        <f>IFERROR(VLOOKUP(rennerstabel!$F40,Etappe15[[Rit 15]:[Punten]],2,0),0)</f>
        <v>0</v>
      </c>
      <c r="AA40" s="91">
        <f>IFERROR(VLOOKUP(rennerstabel!$F40,Etappe16[[Rit 16]:[Punten]],2,0),0)</f>
        <v>0</v>
      </c>
      <c r="AB40" s="91">
        <f>IFERROR(VLOOKUP(rennerstabel!$F40,Etappe17[[Rit 17]:[Punten]],2,0),0)</f>
        <v>0</v>
      </c>
      <c r="AC40" s="91">
        <f>IFERROR(VLOOKUP(rennerstabel!$F40,Etappe18[[Rit 18]:[Punten]],2,0),0)</f>
        <v>0</v>
      </c>
      <c r="AD40" s="91">
        <f>IFERROR(VLOOKUP(rennerstabel!$F40,Etappe19[[Rit 19]:[Punten]],2,0),0)</f>
        <v>0</v>
      </c>
      <c r="AE40" s="91">
        <f>IFERROR(VLOOKUP(rennerstabel!$F40,Etappe20[[Rit 20]:[Punten]],2,0),0)</f>
        <v>0</v>
      </c>
      <c r="AF40" s="91">
        <f>IFERROR(VLOOKUP(rennerstabel!$F40,Etappe21[[Rit 21]:[Punten]],2,0),0)</f>
        <v>0</v>
      </c>
      <c r="AG40" s="83">
        <f>IFERROR(VLOOKUP(rennerstabel!$F40,TableGeel[[Renners]:[Punten]],2,0),0)</f>
        <v>0</v>
      </c>
      <c r="AH40" s="83">
        <f>IFERROR(VLOOKUP(rennerstabel!$F40,TablePloeg[[Renners]:[Punten]],2,0),0)</f>
        <v>0</v>
      </c>
      <c r="AI40" s="83">
        <f>IFERROR(VLOOKUP(rennerstabel!$F40,TableGroen[[Renners]:[Punten]],2,0),0)</f>
        <v>0</v>
      </c>
      <c r="AJ40" s="83">
        <f>IFERROR(VLOOKUP(rennerstabel!$F40,TableBolletjes[[Renners]:[Punten]],2,0),0)</f>
        <v>0</v>
      </c>
      <c r="AK40" s="83">
        <f>IFERROR(VLOOKUP(rennerstabel!$F40,TableWit[[Renners]:[Punten]],2,0),0)</f>
        <v>0</v>
      </c>
      <c r="AL40" s="92">
        <f>IF(rennerstabel!$D40="DNS",0,1)</f>
        <v>0</v>
      </c>
    </row>
    <row r="41" spans="2:38" x14ac:dyDescent="0.25">
      <c r="B41" s="93"/>
      <c r="C41" s="93"/>
      <c r="D41" s="93" t="s">
        <v>518</v>
      </c>
      <c r="E41" s="94">
        <v>40</v>
      </c>
      <c r="F41" s="84"/>
      <c r="G41" s="84"/>
      <c r="H41" s="85">
        <f>SUM(L41:AK41)*rennerstabel!$AL41</f>
        <v>0</v>
      </c>
      <c r="I41" s="86">
        <f>SUM(rennerstabel!$L41:$T41)*rennerstabel!$AL41</f>
        <v>0</v>
      </c>
      <c r="J41" s="87">
        <f>SUM(rennerstabel!$U41:$Z41)*rennerstabel!$AL41</f>
        <v>0</v>
      </c>
      <c r="K41" s="88">
        <f>SUM(rennerstabel!$AA41:$AF41)*rennerstabel!$AL41</f>
        <v>0</v>
      </c>
      <c r="L41" s="89">
        <f>IFERROR(VLOOKUP(rennerstabel!$F41,Etappe1[[Rit 1]:[Punten]],2,0),0)</f>
        <v>0</v>
      </c>
      <c r="M41" s="89">
        <f>IFERROR(VLOOKUP(rennerstabel!$F41,Etappe2[[Rit 2]:[Punten]],2,0),0)</f>
        <v>0</v>
      </c>
      <c r="N41" s="89">
        <f>IFERROR(VLOOKUP(rennerstabel!$F41,Etappe3[[Rit 3]:[Punten]],2,0),0)</f>
        <v>0</v>
      </c>
      <c r="O41" s="89">
        <f>IFERROR(VLOOKUP(rennerstabel!$F41,Etappe4[[Rit 4]:[Punten]],2,0),0)</f>
        <v>0</v>
      </c>
      <c r="P41" s="89">
        <f>IFERROR(VLOOKUP(rennerstabel!$F41,Etappe5[[Rit 5]:[Punten]],2,0),0)</f>
        <v>0</v>
      </c>
      <c r="Q41" s="89">
        <f>IFERROR(VLOOKUP(rennerstabel!$F41,Etappe6[[Rit 6]:[Punten]],2,0),0)</f>
        <v>0</v>
      </c>
      <c r="R41" s="89">
        <f>IFERROR(VLOOKUP(rennerstabel!$F41,Etappe7[[Rit 7]:[Punten]],2,0),0)</f>
        <v>0</v>
      </c>
      <c r="S41" s="89">
        <f>IFERROR(VLOOKUP(rennerstabel!$F41,Etappe8[[Rit 8]:[Punten]],2,0),0)</f>
        <v>0</v>
      </c>
      <c r="T41" s="89">
        <f>IFERROR(VLOOKUP(rennerstabel!$F41,Etappe9[[Rit 9]:[Punten]],2,0),0)</f>
        <v>0</v>
      </c>
      <c r="U41" s="90">
        <f>IFERROR(VLOOKUP(rennerstabel!$F41,Etappe10[[Rit 10]:[Punten]],2,0),0)</f>
        <v>0</v>
      </c>
      <c r="V41" s="90">
        <f>IFERROR(VLOOKUP(rennerstabel!$F41,Etappe11[[Rit 11]:[Punten]],2,0),0)</f>
        <v>0</v>
      </c>
      <c r="W41" s="90">
        <f>IFERROR(VLOOKUP(rennerstabel!$F41,Etappe12[[Rit 12]:[Punten]],2,0),0)</f>
        <v>0</v>
      </c>
      <c r="X41" s="90">
        <f>IFERROR(VLOOKUP(rennerstabel!$F41,Etappe13[[Rit 13]:[Punten]],2,0),0)</f>
        <v>0</v>
      </c>
      <c r="Y41" s="90">
        <f>IFERROR(VLOOKUP(rennerstabel!$F41,Etappe14[[Rit 14]:[Punten]],2,0),0)</f>
        <v>0</v>
      </c>
      <c r="Z41" s="90">
        <f>IFERROR(VLOOKUP(rennerstabel!$F41,Etappe15[[Rit 15]:[Punten]],2,0),0)</f>
        <v>0</v>
      </c>
      <c r="AA41" s="91">
        <f>IFERROR(VLOOKUP(rennerstabel!$F41,Etappe16[[Rit 16]:[Punten]],2,0),0)</f>
        <v>0</v>
      </c>
      <c r="AB41" s="91">
        <f>IFERROR(VLOOKUP(rennerstabel!$F41,Etappe17[[Rit 17]:[Punten]],2,0),0)</f>
        <v>0</v>
      </c>
      <c r="AC41" s="91">
        <f>IFERROR(VLOOKUP(rennerstabel!$F41,Etappe18[[Rit 18]:[Punten]],2,0),0)</f>
        <v>0</v>
      </c>
      <c r="AD41" s="91">
        <f>IFERROR(VLOOKUP(rennerstabel!$F41,Etappe19[[Rit 19]:[Punten]],2,0),0)</f>
        <v>0</v>
      </c>
      <c r="AE41" s="91">
        <f>IFERROR(VLOOKUP(rennerstabel!$F41,Etappe20[[Rit 20]:[Punten]],2,0),0)</f>
        <v>0</v>
      </c>
      <c r="AF41" s="91">
        <f>IFERROR(VLOOKUP(rennerstabel!$F41,Etappe21[[Rit 21]:[Punten]],2,0),0)</f>
        <v>0</v>
      </c>
      <c r="AG41" s="93">
        <f>IFERROR(VLOOKUP(rennerstabel!$F41,TableGeel[[Renners]:[Punten]],2,0),0)</f>
        <v>0</v>
      </c>
      <c r="AH41" s="93">
        <f>IFERROR(VLOOKUP(rennerstabel!$F41,TablePloeg[[Renners]:[Punten]],2,0),0)</f>
        <v>0</v>
      </c>
      <c r="AI41" s="93">
        <f>IFERROR(VLOOKUP(rennerstabel!$F41,TableGroen[[Renners]:[Punten]],2,0),0)</f>
        <v>0</v>
      </c>
      <c r="AJ41" s="93">
        <f>IFERROR(VLOOKUP(rennerstabel!$F41,TableBolletjes[[Renners]:[Punten]],2,0),0)</f>
        <v>0</v>
      </c>
      <c r="AK41" s="93">
        <f>IFERROR(VLOOKUP(rennerstabel!$F41,TableWit[[Renners]:[Punten]],2,0),0)</f>
        <v>0</v>
      </c>
      <c r="AL41" s="95">
        <f>IF(rennerstabel!$D41="DNS",0,1)</f>
        <v>0</v>
      </c>
    </row>
    <row r="42" spans="2:38" x14ac:dyDescent="0.25">
      <c r="B42" s="83"/>
      <c r="C42" s="83"/>
      <c r="D42" s="83"/>
      <c r="E42" s="84">
        <v>41</v>
      </c>
      <c r="F42" s="84" t="s">
        <v>189</v>
      </c>
      <c r="G42" s="84" t="s">
        <v>190</v>
      </c>
      <c r="H42" s="85">
        <f>SUM(L42:AK42)*rennerstabel!$AL42</f>
        <v>0</v>
      </c>
      <c r="I42" s="86">
        <f>SUM(rennerstabel!$L42:$T42)*rennerstabel!$AL42</f>
        <v>0</v>
      </c>
      <c r="J42" s="87">
        <f>SUM(rennerstabel!$U42:$Z42)*rennerstabel!$AL42</f>
        <v>0</v>
      </c>
      <c r="K42" s="88">
        <f>SUM(rennerstabel!$AA42:$AF42)*rennerstabel!$AL42</f>
        <v>0</v>
      </c>
      <c r="L42" s="89">
        <f>IFERROR(VLOOKUP(rennerstabel!$F42,Etappe1[[Rit 1]:[Punten]],2,0),0)</f>
        <v>0</v>
      </c>
      <c r="M42" s="89">
        <f>IFERROR(VLOOKUP(rennerstabel!$F42,Etappe2[[Rit 2]:[Punten]],2,0),0)</f>
        <v>0</v>
      </c>
      <c r="N42" s="89">
        <f>IFERROR(VLOOKUP(rennerstabel!$F42,Etappe3[[Rit 3]:[Punten]],2,0),0)</f>
        <v>0</v>
      </c>
      <c r="O42" s="89">
        <f>IFERROR(VLOOKUP(rennerstabel!$F42,Etappe4[[Rit 4]:[Punten]],2,0),0)</f>
        <v>0</v>
      </c>
      <c r="P42" s="89">
        <f>IFERROR(VLOOKUP(rennerstabel!$F42,Etappe5[[Rit 5]:[Punten]],2,0),0)</f>
        <v>0</v>
      </c>
      <c r="Q42" s="89">
        <f>IFERROR(VLOOKUP(rennerstabel!$F42,Etappe6[[Rit 6]:[Punten]],2,0),0)</f>
        <v>0</v>
      </c>
      <c r="R42" s="89">
        <f>IFERROR(VLOOKUP(rennerstabel!$F42,Etappe7[[Rit 7]:[Punten]],2,0),0)</f>
        <v>0</v>
      </c>
      <c r="S42" s="89">
        <f>IFERROR(VLOOKUP(rennerstabel!$F42,Etappe8[[Rit 8]:[Punten]],2,0),0)</f>
        <v>0</v>
      </c>
      <c r="T42" s="89">
        <f>IFERROR(VLOOKUP(rennerstabel!$F42,Etappe9[[Rit 9]:[Punten]],2,0),0)</f>
        <v>0</v>
      </c>
      <c r="U42" s="90">
        <f>IFERROR(VLOOKUP(rennerstabel!$F42,Etappe10[[Rit 10]:[Punten]],2,0),0)</f>
        <v>0</v>
      </c>
      <c r="V42" s="90">
        <f>IFERROR(VLOOKUP(rennerstabel!$F42,Etappe11[[Rit 11]:[Punten]],2,0),0)</f>
        <v>0</v>
      </c>
      <c r="W42" s="90">
        <f>IFERROR(VLOOKUP(rennerstabel!$F42,Etappe12[[Rit 12]:[Punten]],2,0),0)</f>
        <v>0</v>
      </c>
      <c r="X42" s="90">
        <f>IFERROR(VLOOKUP(rennerstabel!$F42,Etappe13[[Rit 13]:[Punten]],2,0),0)</f>
        <v>0</v>
      </c>
      <c r="Y42" s="90">
        <f>IFERROR(VLOOKUP(rennerstabel!$F42,Etappe14[[Rit 14]:[Punten]],2,0),0)</f>
        <v>0</v>
      </c>
      <c r="Z42" s="90">
        <f>IFERROR(VLOOKUP(rennerstabel!$F42,Etappe15[[Rit 15]:[Punten]],2,0),0)</f>
        <v>0</v>
      </c>
      <c r="AA42" s="91">
        <f>IFERROR(VLOOKUP(rennerstabel!$F42,Etappe16[[Rit 16]:[Punten]],2,0),0)</f>
        <v>0</v>
      </c>
      <c r="AB42" s="91">
        <f>IFERROR(VLOOKUP(rennerstabel!$F42,Etappe17[[Rit 17]:[Punten]],2,0),0)</f>
        <v>0</v>
      </c>
      <c r="AC42" s="91">
        <f>IFERROR(VLOOKUP(rennerstabel!$F42,Etappe18[[Rit 18]:[Punten]],2,0),0)</f>
        <v>0</v>
      </c>
      <c r="AD42" s="91">
        <f>IFERROR(VLOOKUP(rennerstabel!$F42,Etappe19[[Rit 19]:[Punten]],2,0),0)</f>
        <v>0</v>
      </c>
      <c r="AE42" s="91">
        <f>IFERROR(VLOOKUP(rennerstabel!$F42,Etappe20[[Rit 20]:[Punten]],2,0),0)</f>
        <v>0</v>
      </c>
      <c r="AF42" s="91">
        <f>IFERROR(VLOOKUP(rennerstabel!$F42,Etappe21[[Rit 21]:[Punten]],2,0),0)</f>
        <v>0</v>
      </c>
      <c r="AG42" s="83">
        <f>IFERROR(VLOOKUP(rennerstabel!$F42,TableGeel[[Renners]:[Punten]],2,0),0)</f>
        <v>0</v>
      </c>
      <c r="AH42" s="83">
        <f>IFERROR(VLOOKUP(rennerstabel!$F42,TablePloeg[[Renners]:[Punten]],2,0),0)</f>
        <v>0</v>
      </c>
      <c r="AI42" s="83">
        <f>IFERROR(VLOOKUP(rennerstabel!$F42,TableGroen[[Renners]:[Punten]],2,0),0)</f>
        <v>0</v>
      </c>
      <c r="AJ42" s="83">
        <f>IFERROR(VLOOKUP(rennerstabel!$F42,TableBolletjes[[Renners]:[Punten]],2,0),0)</f>
        <v>0</v>
      </c>
      <c r="AK42" s="83">
        <f>IFERROR(VLOOKUP(rennerstabel!$F42,TableWit[[Renners]:[Punten]],2,0),0)</f>
        <v>0</v>
      </c>
      <c r="AL42" s="92">
        <f>IF(rennerstabel!$D42="DNS",0,1)</f>
        <v>1</v>
      </c>
    </row>
    <row r="43" spans="2:38" x14ac:dyDescent="0.25">
      <c r="B43" s="93"/>
      <c r="C43" s="93"/>
      <c r="D43" s="93"/>
      <c r="E43" s="94">
        <v>42</v>
      </c>
      <c r="F43" s="84" t="s">
        <v>346</v>
      </c>
      <c r="G43" s="84" t="s">
        <v>190</v>
      </c>
      <c r="H43" s="85">
        <f>SUM(L43:AK43)*rennerstabel!$AL43</f>
        <v>0</v>
      </c>
      <c r="I43" s="86">
        <f>SUM(rennerstabel!$L43:$T43)*rennerstabel!$AL43</f>
        <v>0</v>
      </c>
      <c r="J43" s="87">
        <f>SUM(rennerstabel!$U43:$Z43)*rennerstabel!$AL43</f>
        <v>0</v>
      </c>
      <c r="K43" s="88">
        <f>SUM(rennerstabel!$AA43:$AF43)*rennerstabel!$AL43</f>
        <v>0</v>
      </c>
      <c r="L43" s="89">
        <f>IFERROR(VLOOKUP(rennerstabel!$F43,Etappe1[[Rit 1]:[Punten]],2,0),0)</f>
        <v>0</v>
      </c>
      <c r="M43" s="89">
        <f>IFERROR(VLOOKUP(rennerstabel!$F43,Etappe2[[Rit 2]:[Punten]],2,0),0)</f>
        <v>0</v>
      </c>
      <c r="N43" s="89">
        <f>IFERROR(VLOOKUP(rennerstabel!$F43,Etappe3[[Rit 3]:[Punten]],2,0),0)</f>
        <v>0</v>
      </c>
      <c r="O43" s="89">
        <f>IFERROR(VLOOKUP(rennerstabel!$F43,Etappe4[[Rit 4]:[Punten]],2,0),0)</f>
        <v>0</v>
      </c>
      <c r="P43" s="89">
        <f>IFERROR(VLOOKUP(rennerstabel!$F43,Etappe5[[Rit 5]:[Punten]],2,0),0)</f>
        <v>0</v>
      </c>
      <c r="Q43" s="89">
        <f>IFERROR(VLOOKUP(rennerstabel!$F43,Etappe6[[Rit 6]:[Punten]],2,0),0)</f>
        <v>0</v>
      </c>
      <c r="R43" s="89">
        <f>IFERROR(VLOOKUP(rennerstabel!$F43,Etappe7[[Rit 7]:[Punten]],2,0),0)</f>
        <v>0</v>
      </c>
      <c r="S43" s="89">
        <f>IFERROR(VLOOKUP(rennerstabel!$F43,Etappe8[[Rit 8]:[Punten]],2,0),0)</f>
        <v>0</v>
      </c>
      <c r="T43" s="89">
        <f>IFERROR(VLOOKUP(rennerstabel!$F43,Etappe9[[Rit 9]:[Punten]],2,0),0)</f>
        <v>0</v>
      </c>
      <c r="U43" s="90">
        <f>IFERROR(VLOOKUP(rennerstabel!$F43,Etappe10[[Rit 10]:[Punten]],2,0),0)</f>
        <v>0</v>
      </c>
      <c r="V43" s="90">
        <f>IFERROR(VLOOKUP(rennerstabel!$F43,Etappe11[[Rit 11]:[Punten]],2,0),0)</f>
        <v>0</v>
      </c>
      <c r="W43" s="90">
        <f>IFERROR(VLOOKUP(rennerstabel!$F43,Etappe12[[Rit 12]:[Punten]],2,0),0)</f>
        <v>0</v>
      </c>
      <c r="X43" s="90">
        <f>IFERROR(VLOOKUP(rennerstabel!$F43,Etappe13[[Rit 13]:[Punten]],2,0),0)</f>
        <v>0</v>
      </c>
      <c r="Y43" s="90">
        <f>IFERROR(VLOOKUP(rennerstabel!$F43,Etappe14[[Rit 14]:[Punten]],2,0),0)</f>
        <v>0</v>
      </c>
      <c r="Z43" s="90">
        <f>IFERROR(VLOOKUP(rennerstabel!$F43,Etappe15[[Rit 15]:[Punten]],2,0),0)</f>
        <v>0</v>
      </c>
      <c r="AA43" s="91">
        <f>IFERROR(VLOOKUP(rennerstabel!$F43,Etappe16[[Rit 16]:[Punten]],2,0),0)</f>
        <v>0</v>
      </c>
      <c r="AB43" s="91">
        <f>IFERROR(VLOOKUP(rennerstabel!$F43,Etappe17[[Rit 17]:[Punten]],2,0),0)</f>
        <v>0</v>
      </c>
      <c r="AC43" s="91">
        <f>IFERROR(VLOOKUP(rennerstabel!$F43,Etappe18[[Rit 18]:[Punten]],2,0),0)</f>
        <v>0</v>
      </c>
      <c r="AD43" s="91">
        <f>IFERROR(VLOOKUP(rennerstabel!$F43,Etappe19[[Rit 19]:[Punten]],2,0),0)</f>
        <v>0</v>
      </c>
      <c r="AE43" s="91">
        <f>IFERROR(VLOOKUP(rennerstabel!$F43,Etappe20[[Rit 20]:[Punten]],2,0),0)</f>
        <v>0</v>
      </c>
      <c r="AF43" s="91">
        <f>IFERROR(VLOOKUP(rennerstabel!$F43,Etappe21[[Rit 21]:[Punten]],2,0),0)</f>
        <v>0</v>
      </c>
      <c r="AG43" s="93">
        <f>IFERROR(VLOOKUP(rennerstabel!$F43,TableGeel[[Renners]:[Punten]],2,0),0)</f>
        <v>0</v>
      </c>
      <c r="AH43" s="93">
        <f>IFERROR(VLOOKUP(rennerstabel!$F43,TablePloeg[[Renners]:[Punten]],2,0),0)</f>
        <v>0</v>
      </c>
      <c r="AI43" s="93">
        <f>IFERROR(VLOOKUP(rennerstabel!$F43,TableGroen[[Renners]:[Punten]],2,0),0)</f>
        <v>0</v>
      </c>
      <c r="AJ43" s="93">
        <f>IFERROR(VLOOKUP(rennerstabel!$F43,TableBolletjes[[Renners]:[Punten]],2,0),0)</f>
        <v>0</v>
      </c>
      <c r="AK43" s="93">
        <f>IFERROR(VLOOKUP(rennerstabel!$F43,TableWit[[Renners]:[Punten]],2,0),0)</f>
        <v>0</v>
      </c>
      <c r="AL43" s="95">
        <f>IF(rennerstabel!$D43="DNS",0,1)</f>
        <v>1</v>
      </c>
    </row>
    <row r="44" spans="2:38" x14ac:dyDescent="0.25">
      <c r="B44" s="83"/>
      <c r="C44" s="83"/>
      <c r="D44" s="83"/>
      <c r="E44" s="84">
        <v>43</v>
      </c>
      <c r="F44" s="84" t="s">
        <v>347</v>
      </c>
      <c r="G44" s="84" t="s">
        <v>190</v>
      </c>
      <c r="H44" s="85">
        <f>SUM(L44:AK44)*rennerstabel!$AL44</f>
        <v>5</v>
      </c>
      <c r="I44" s="86">
        <f>SUM(rennerstabel!$L44:$T44)*rennerstabel!$AL44</f>
        <v>5</v>
      </c>
      <c r="J44" s="87">
        <f>SUM(rennerstabel!$U44:$Z44)*rennerstabel!$AL44</f>
        <v>0</v>
      </c>
      <c r="K44" s="88">
        <f>SUM(rennerstabel!$AA44:$AF44)*rennerstabel!$AL44</f>
        <v>0</v>
      </c>
      <c r="L44" s="89">
        <f>IFERROR(VLOOKUP(rennerstabel!$F44,Etappe1[[Rit 1]:[Punten]],2,0),0)</f>
        <v>5</v>
      </c>
      <c r="M44" s="89">
        <f>IFERROR(VLOOKUP(rennerstabel!$F44,Etappe2[[Rit 2]:[Punten]],2,0),0)</f>
        <v>0</v>
      </c>
      <c r="N44" s="89">
        <f>IFERROR(VLOOKUP(rennerstabel!$F44,Etappe3[[Rit 3]:[Punten]],2,0),0)</f>
        <v>0</v>
      </c>
      <c r="O44" s="89">
        <f>IFERROR(VLOOKUP(rennerstabel!$F44,Etappe4[[Rit 4]:[Punten]],2,0),0)</f>
        <v>0</v>
      </c>
      <c r="P44" s="89">
        <f>IFERROR(VLOOKUP(rennerstabel!$F44,Etappe5[[Rit 5]:[Punten]],2,0),0)</f>
        <v>0</v>
      </c>
      <c r="Q44" s="89">
        <f>IFERROR(VLOOKUP(rennerstabel!$F44,Etappe6[[Rit 6]:[Punten]],2,0),0)</f>
        <v>0</v>
      </c>
      <c r="R44" s="89">
        <f>IFERROR(VLOOKUP(rennerstabel!$F44,Etappe7[[Rit 7]:[Punten]],2,0),0)</f>
        <v>0</v>
      </c>
      <c r="S44" s="89">
        <f>IFERROR(VLOOKUP(rennerstabel!$F44,Etappe8[[Rit 8]:[Punten]],2,0),0)</f>
        <v>0</v>
      </c>
      <c r="T44" s="89">
        <f>IFERROR(VLOOKUP(rennerstabel!$F44,Etappe9[[Rit 9]:[Punten]],2,0),0)</f>
        <v>0</v>
      </c>
      <c r="U44" s="90">
        <f>IFERROR(VLOOKUP(rennerstabel!$F44,Etappe10[[Rit 10]:[Punten]],2,0),0)</f>
        <v>0</v>
      </c>
      <c r="V44" s="90">
        <f>IFERROR(VLOOKUP(rennerstabel!$F44,Etappe11[[Rit 11]:[Punten]],2,0),0)</f>
        <v>0</v>
      </c>
      <c r="W44" s="90">
        <f>IFERROR(VLOOKUP(rennerstabel!$F44,Etappe12[[Rit 12]:[Punten]],2,0),0)</f>
        <v>0</v>
      </c>
      <c r="X44" s="90">
        <f>IFERROR(VLOOKUP(rennerstabel!$F44,Etappe13[[Rit 13]:[Punten]],2,0),0)</f>
        <v>0</v>
      </c>
      <c r="Y44" s="90">
        <f>IFERROR(VLOOKUP(rennerstabel!$F44,Etappe14[[Rit 14]:[Punten]],2,0),0)</f>
        <v>0</v>
      </c>
      <c r="Z44" s="90">
        <f>IFERROR(VLOOKUP(rennerstabel!$F44,Etappe15[[Rit 15]:[Punten]],2,0),0)</f>
        <v>0</v>
      </c>
      <c r="AA44" s="91">
        <f>IFERROR(VLOOKUP(rennerstabel!$F44,Etappe16[[Rit 16]:[Punten]],2,0),0)</f>
        <v>0</v>
      </c>
      <c r="AB44" s="91">
        <f>IFERROR(VLOOKUP(rennerstabel!$F44,Etappe17[[Rit 17]:[Punten]],2,0),0)</f>
        <v>0</v>
      </c>
      <c r="AC44" s="91">
        <f>IFERROR(VLOOKUP(rennerstabel!$F44,Etappe18[[Rit 18]:[Punten]],2,0),0)</f>
        <v>0</v>
      </c>
      <c r="AD44" s="91">
        <f>IFERROR(VLOOKUP(rennerstabel!$F44,Etappe19[[Rit 19]:[Punten]],2,0),0)</f>
        <v>0</v>
      </c>
      <c r="AE44" s="91">
        <f>IFERROR(VLOOKUP(rennerstabel!$F44,Etappe20[[Rit 20]:[Punten]],2,0),0)</f>
        <v>0</v>
      </c>
      <c r="AF44" s="91">
        <f>IFERROR(VLOOKUP(rennerstabel!$F44,Etappe21[[Rit 21]:[Punten]],2,0),0)</f>
        <v>0</v>
      </c>
      <c r="AG44" s="83">
        <f>IFERROR(VLOOKUP(rennerstabel!$F44,TableGeel[[Renners]:[Punten]],2,0),0)</f>
        <v>0</v>
      </c>
      <c r="AH44" s="83">
        <f>IFERROR(VLOOKUP(rennerstabel!$F44,TablePloeg[[Renners]:[Punten]],2,0),0)</f>
        <v>0</v>
      </c>
      <c r="AI44" s="83">
        <f>IFERROR(VLOOKUP(rennerstabel!$F44,TableGroen[[Renners]:[Punten]],2,0),0)</f>
        <v>0</v>
      </c>
      <c r="AJ44" s="83">
        <f>IFERROR(VLOOKUP(rennerstabel!$F44,TableBolletjes[[Renners]:[Punten]],2,0),0)</f>
        <v>0</v>
      </c>
      <c r="AK44" s="83">
        <f>IFERROR(VLOOKUP(rennerstabel!$F44,TableWit[[Renners]:[Punten]],2,0),0)</f>
        <v>0</v>
      </c>
      <c r="AL44" s="92">
        <f>IF(rennerstabel!$D44="DNS",0,1)</f>
        <v>1</v>
      </c>
    </row>
    <row r="45" spans="2:38" x14ac:dyDescent="0.25">
      <c r="B45" s="93"/>
      <c r="C45" s="93"/>
      <c r="D45" s="93"/>
      <c r="E45" s="94">
        <v>44</v>
      </c>
      <c r="F45" s="84" t="s">
        <v>348</v>
      </c>
      <c r="G45" s="84" t="s">
        <v>190</v>
      </c>
      <c r="H45" s="85">
        <f>SUM(L45:AK45)*rennerstabel!$AL45</f>
        <v>0</v>
      </c>
      <c r="I45" s="86">
        <f>SUM(rennerstabel!$L45:$T45)*rennerstabel!$AL45</f>
        <v>0</v>
      </c>
      <c r="J45" s="87">
        <f>SUM(rennerstabel!$U45:$Z45)*rennerstabel!$AL45</f>
        <v>0</v>
      </c>
      <c r="K45" s="88">
        <f>SUM(rennerstabel!$AA45:$AF45)*rennerstabel!$AL45</f>
        <v>0</v>
      </c>
      <c r="L45" s="89">
        <f>IFERROR(VLOOKUP(rennerstabel!$F45,Etappe1[[Rit 1]:[Punten]],2,0),0)</f>
        <v>0</v>
      </c>
      <c r="M45" s="89">
        <f>IFERROR(VLOOKUP(rennerstabel!$F45,Etappe2[[Rit 2]:[Punten]],2,0),0)</f>
        <v>0</v>
      </c>
      <c r="N45" s="89">
        <f>IFERROR(VLOOKUP(rennerstabel!$F45,Etappe3[[Rit 3]:[Punten]],2,0),0)</f>
        <v>0</v>
      </c>
      <c r="O45" s="89">
        <f>IFERROR(VLOOKUP(rennerstabel!$F45,Etappe4[[Rit 4]:[Punten]],2,0),0)</f>
        <v>0</v>
      </c>
      <c r="P45" s="89">
        <f>IFERROR(VLOOKUP(rennerstabel!$F45,Etappe5[[Rit 5]:[Punten]],2,0),0)</f>
        <v>0</v>
      </c>
      <c r="Q45" s="89">
        <f>IFERROR(VLOOKUP(rennerstabel!$F45,Etappe6[[Rit 6]:[Punten]],2,0),0)</f>
        <v>0</v>
      </c>
      <c r="R45" s="89">
        <f>IFERROR(VLOOKUP(rennerstabel!$F45,Etappe7[[Rit 7]:[Punten]],2,0),0)</f>
        <v>0</v>
      </c>
      <c r="S45" s="89">
        <f>IFERROR(VLOOKUP(rennerstabel!$F45,Etappe8[[Rit 8]:[Punten]],2,0),0)</f>
        <v>0</v>
      </c>
      <c r="T45" s="89">
        <f>IFERROR(VLOOKUP(rennerstabel!$F45,Etappe9[[Rit 9]:[Punten]],2,0),0)</f>
        <v>0</v>
      </c>
      <c r="U45" s="90">
        <f>IFERROR(VLOOKUP(rennerstabel!$F45,Etappe10[[Rit 10]:[Punten]],2,0),0)</f>
        <v>0</v>
      </c>
      <c r="V45" s="90">
        <f>IFERROR(VLOOKUP(rennerstabel!$F45,Etappe11[[Rit 11]:[Punten]],2,0),0)</f>
        <v>0</v>
      </c>
      <c r="W45" s="90">
        <f>IFERROR(VLOOKUP(rennerstabel!$F45,Etappe12[[Rit 12]:[Punten]],2,0),0)</f>
        <v>0</v>
      </c>
      <c r="X45" s="90">
        <f>IFERROR(VLOOKUP(rennerstabel!$F45,Etappe13[[Rit 13]:[Punten]],2,0),0)</f>
        <v>0</v>
      </c>
      <c r="Y45" s="90">
        <f>IFERROR(VLOOKUP(rennerstabel!$F45,Etappe14[[Rit 14]:[Punten]],2,0),0)</f>
        <v>0</v>
      </c>
      <c r="Z45" s="90">
        <f>IFERROR(VLOOKUP(rennerstabel!$F45,Etappe15[[Rit 15]:[Punten]],2,0),0)</f>
        <v>0</v>
      </c>
      <c r="AA45" s="91">
        <f>IFERROR(VLOOKUP(rennerstabel!$F45,Etappe16[[Rit 16]:[Punten]],2,0),0)</f>
        <v>0</v>
      </c>
      <c r="AB45" s="91">
        <f>IFERROR(VLOOKUP(rennerstabel!$F45,Etappe17[[Rit 17]:[Punten]],2,0),0)</f>
        <v>0</v>
      </c>
      <c r="AC45" s="91">
        <f>IFERROR(VLOOKUP(rennerstabel!$F45,Etappe18[[Rit 18]:[Punten]],2,0),0)</f>
        <v>0</v>
      </c>
      <c r="AD45" s="91">
        <f>IFERROR(VLOOKUP(rennerstabel!$F45,Etappe19[[Rit 19]:[Punten]],2,0),0)</f>
        <v>0</v>
      </c>
      <c r="AE45" s="91">
        <f>IFERROR(VLOOKUP(rennerstabel!$F45,Etappe20[[Rit 20]:[Punten]],2,0),0)</f>
        <v>0</v>
      </c>
      <c r="AF45" s="91">
        <f>IFERROR(VLOOKUP(rennerstabel!$F45,Etappe21[[Rit 21]:[Punten]],2,0),0)</f>
        <v>0</v>
      </c>
      <c r="AG45" s="93">
        <f>IFERROR(VLOOKUP(rennerstabel!$F45,TableGeel[[Renners]:[Punten]],2,0),0)</f>
        <v>0</v>
      </c>
      <c r="AH45" s="93">
        <f>IFERROR(VLOOKUP(rennerstabel!$F45,TablePloeg[[Renners]:[Punten]],2,0),0)</f>
        <v>0</v>
      </c>
      <c r="AI45" s="93">
        <f>IFERROR(VLOOKUP(rennerstabel!$F45,TableGroen[[Renners]:[Punten]],2,0),0)</f>
        <v>0</v>
      </c>
      <c r="AJ45" s="93">
        <f>IFERROR(VLOOKUP(rennerstabel!$F45,TableBolletjes[[Renners]:[Punten]],2,0),0)</f>
        <v>0</v>
      </c>
      <c r="AK45" s="93">
        <f>IFERROR(VLOOKUP(rennerstabel!$F45,TableWit[[Renners]:[Punten]],2,0),0)</f>
        <v>0</v>
      </c>
      <c r="AL45" s="95">
        <f>IF(rennerstabel!$D45="DNS",0,1)</f>
        <v>1</v>
      </c>
    </row>
    <row r="46" spans="2:38" x14ac:dyDescent="0.25">
      <c r="B46" s="83"/>
      <c r="C46" s="83"/>
      <c r="D46" s="83"/>
      <c r="E46" s="84">
        <v>45</v>
      </c>
      <c r="F46" s="84" t="s">
        <v>349</v>
      </c>
      <c r="G46" s="84" t="s">
        <v>190</v>
      </c>
      <c r="H46" s="85">
        <f>SUM(L46:AK46)*rennerstabel!$AL46</f>
        <v>0</v>
      </c>
      <c r="I46" s="86">
        <f>SUM(rennerstabel!$L46:$T46)*rennerstabel!$AL46</f>
        <v>0</v>
      </c>
      <c r="J46" s="87">
        <f>SUM(rennerstabel!$U46:$Z46)*rennerstabel!$AL46</f>
        <v>0</v>
      </c>
      <c r="K46" s="88">
        <f>SUM(rennerstabel!$AA46:$AF46)*rennerstabel!$AL46</f>
        <v>0</v>
      </c>
      <c r="L46" s="89">
        <f>IFERROR(VLOOKUP(rennerstabel!$F46,Etappe1[[Rit 1]:[Punten]],2,0),0)</f>
        <v>0</v>
      </c>
      <c r="M46" s="89">
        <f>IFERROR(VLOOKUP(rennerstabel!$F46,Etappe2[[Rit 2]:[Punten]],2,0),0)</f>
        <v>0</v>
      </c>
      <c r="N46" s="89">
        <f>IFERROR(VLOOKUP(rennerstabel!$F46,Etappe3[[Rit 3]:[Punten]],2,0),0)</f>
        <v>0</v>
      </c>
      <c r="O46" s="89">
        <f>IFERROR(VLOOKUP(rennerstabel!$F46,Etappe4[[Rit 4]:[Punten]],2,0),0)</f>
        <v>0</v>
      </c>
      <c r="P46" s="89">
        <f>IFERROR(VLOOKUP(rennerstabel!$F46,Etappe5[[Rit 5]:[Punten]],2,0),0)</f>
        <v>0</v>
      </c>
      <c r="Q46" s="89">
        <f>IFERROR(VLOOKUP(rennerstabel!$F46,Etappe6[[Rit 6]:[Punten]],2,0),0)</f>
        <v>0</v>
      </c>
      <c r="R46" s="89">
        <f>IFERROR(VLOOKUP(rennerstabel!$F46,Etappe7[[Rit 7]:[Punten]],2,0),0)</f>
        <v>0</v>
      </c>
      <c r="S46" s="89">
        <f>IFERROR(VLOOKUP(rennerstabel!$F46,Etappe8[[Rit 8]:[Punten]],2,0),0)</f>
        <v>0</v>
      </c>
      <c r="T46" s="89">
        <f>IFERROR(VLOOKUP(rennerstabel!$F46,Etappe9[[Rit 9]:[Punten]],2,0),0)</f>
        <v>0</v>
      </c>
      <c r="U46" s="90">
        <f>IFERROR(VLOOKUP(rennerstabel!$F46,Etappe10[[Rit 10]:[Punten]],2,0),0)</f>
        <v>0</v>
      </c>
      <c r="V46" s="90">
        <f>IFERROR(VLOOKUP(rennerstabel!$F46,Etappe11[[Rit 11]:[Punten]],2,0),0)</f>
        <v>0</v>
      </c>
      <c r="W46" s="90">
        <f>IFERROR(VLOOKUP(rennerstabel!$F46,Etappe12[[Rit 12]:[Punten]],2,0),0)</f>
        <v>0</v>
      </c>
      <c r="X46" s="90">
        <f>IFERROR(VLOOKUP(rennerstabel!$F46,Etappe13[[Rit 13]:[Punten]],2,0),0)</f>
        <v>0</v>
      </c>
      <c r="Y46" s="90">
        <f>IFERROR(VLOOKUP(rennerstabel!$F46,Etappe14[[Rit 14]:[Punten]],2,0),0)</f>
        <v>0</v>
      </c>
      <c r="Z46" s="90">
        <f>IFERROR(VLOOKUP(rennerstabel!$F46,Etappe15[[Rit 15]:[Punten]],2,0),0)</f>
        <v>0</v>
      </c>
      <c r="AA46" s="91">
        <f>IFERROR(VLOOKUP(rennerstabel!$F46,Etappe16[[Rit 16]:[Punten]],2,0),0)</f>
        <v>0</v>
      </c>
      <c r="AB46" s="91">
        <f>IFERROR(VLOOKUP(rennerstabel!$F46,Etappe17[[Rit 17]:[Punten]],2,0),0)</f>
        <v>0</v>
      </c>
      <c r="AC46" s="91">
        <f>IFERROR(VLOOKUP(rennerstabel!$F46,Etappe18[[Rit 18]:[Punten]],2,0),0)</f>
        <v>0</v>
      </c>
      <c r="AD46" s="91">
        <f>IFERROR(VLOOKUP(rennerstabel!$F46,Etappe19[[Rit 19]:[Punten]],2,0),0)</f>
        <v>0</v>
      </c>
      <c r="AE46" s="91">
        <f>IFERROR(VLOOKUP(rennerstabel!$F46,Etappe20[[Rit 20]:[Punten]],2,0),0)</f>
        <v>0</v>
      </c>
      <c r="AF46" s="91">
        <f>IFERROR(VLOOKUP(rennerstabel!$F46,Etappe21[[Rit 21]:[Punten]],2,0),0)</f>
        <v>0</v>
      </c>
      <c r="AG46" s="83">
        <f>IFERROR(VLOOKUP(rennerstabel!$F46,TableGeel[[Renners]:[Punten]],2,0),0)</f>
        <v>0</v>
      </c>
      <c r="AH46" s="83">
        <f>IFERROR(VLOOKUP(rennerstabel!$F46,TablePloeg[[Renners]:[Punten]],2,0),0)</f>
        <v>0</v>
      </c>
      <c r="AI46" s="83">
        <f>IFERROR(VLOOKUP(rennerstabel!$F46,TableGroen[[Renners]:[Punten]],2,0),0)</f>
        <v>0</v>
      </c>
      <c r="AJ46" s="83">
        <f>IFERROR(VLOOKUP(rennerstabel!$F46,TableBolletjes[[Renners]:[Punten]],2,0),0)</f>
        <v>0</v>
      </c>
      <c r="AK46" s="83">
        <f>IFERROR(VLOOKUP(rennerstabel!$F46,TableWit[[Renners]:[Punten]],2,0),0)</f>
        <v>0</v>
      </c>
      <c r="AL46" s="92">
        <f>IF(rennerstabel!$D46="DNS",0,1)</f>
        <v>1</v>
      </c>
    </row>
    <row r="47" spans="2:38" x14ac:dyDescent="0.25">
      <c r="B47" s="93"/>
      <c r="C47" s="93"/>
      <c r="D47" s="93"/>
      <c r="E47" s="94">
        <v>46</v>
      </c>
      <c r="F47" s="84" t="s">
        <v>350</v>
      </c>
      <c r="G47" s="84" t="s">
        <v>190</v>
      </c>
      <c r="H47" s="85">
        <f>SUM(L47:AK47)*rennerstabel!$AL47</f>
        <v>0</v>
      </c>
      <c r="I47" s="86">
        <f>SUM(rennerstabel!$L47:$T47)*rennerstabel!$AL47</f>
        <v>0</v>
      </c>
      <c r="J47" s="87">
        <f>SUM(rennerstabel!$U47:$Z47)*rennerstabel!$AL47</f>
        <v>0</v>
      </c>
      <c r="K47" s="88">
        <f>SUM(rennerstabel!$AA47:$AF47)*rennerstabel!$AL47</f>
        <v>0</v>
      </c>
      <c r="L47" s="89">
        <f>IFERROR(VLOOKUP(rennerstabel!$F47,Etappe1[[Rit 1]:[Punten]],2,0),0)</f>
        <v>0</v>
      </c>
      <c r="M47" s="89">
        <f>IFERROR(VLOOKUP(rennerstabel!$F47,Etappe2[[Rit 2]:[Punten]],2,0),0)</f>
        <v>0</v>
      </c>
      <c r="N47" s="89">
        <f>IFERROR(VLOOKUP(rennerstabel!$F47,Etappe3[[Rit 3]:[Punten]],2,0),0)</f>
        <v>0</v>
      </c>
      <c r="O47" s="89">
        <f>IFERROR(VLOOKUP(rennerstabel!$F47,Etappe4[[Rit 4]:[Punten]],2,0),0)</f>
        <v>0</v>
      </c>
      <c r="P47" s="89">
        <f>IFERROR(VLOOKUP(rennerstabel!$F47,Etappe5[[Rit 5]:[Punten]],2,0),0)</f>
        <v>0</v>
      </c>
      <c r="Q47" s="89">
        <f>IFERROR(VLOOKUP(rennerstabel!$F47,Etappe6[[Rit 6]:[Punten]],2,0),0)</f>
        <v>0</v>
      </c>
      <c r="R47" s="89">
        <f>IFERROR(VLOOKUP(rennerstabel!$F47,Etappe7[[Rit 7]:[Punten]],2,0),0)</f>
        <v>0</v>
      </c>
      <c r="S47" s="89">
        <f>IFERROR(VLOOKUP(rennerstabel!$F47,Etappe8[[Rit 8]:[Punten]],2,0),0)</f>
        <v>0</v>
      </c>
      <c r="T47" s="89">
        <f>IFERROR(VLOOKUP(rennerstabel!$F47,Etappe9[[Rit 9]:[Punten]],2,0),0)</f>
        <v>0</v>
      </c>
      <c r="U47" s="90">
        <f>IFERROR(VLOOKUP(rennerstabel!$F47,Etappe10[[Rit 10]:[Punten]],2,0),0)</f>
        <v>0</v>
      </c>
      <c r="V47" s="90">
        <f>IFERROR(VLOOKUP(rennerstabel!$F47,Etappe11[[Rit 11]:[Punten]],2,0),0)</f>
        <v>0</v>
      </c>
      <c r="W47" s="90">
        <f>IFERROR(VLOOKUP(rennerstabel!$F47,Etappe12[[Rit 12]:[Punten]],2,0),0)</f>
        <v>0</v>
      </c>
      <c r="X47" s="90">
        <f>IFERROR(VLOOKUP(rennerstabel!$F47,Etappe13[[Rit 13]:[Punten]],2,0),0)</f>
        <v>0</v>
      </c>
      <c r="Y47" s="90">
        <f>IFERROR(VLOOKUP(rennerstabel!$F47,Etappe14[[Rit 14]:[Punten]],2,0),0)</f>
        <v>0</v>
      </c>
      <c r="Z47" s="90">
        <f>IFERROR(VLOOKUP(rennerstabel!$F47,Etappe15[[Rit 15]:[Punten]],2,0),0)</f>
        <v>0</v>
      </c>
      <c r="AA47" s="91">
        <f>IFERROR(VLOOKUP(rennerstabel!$F47,Etappe16[[Rit 16]:[Punten]],2,0),0)</f>
        <v>0</v>
      </c>
      <c r="AB47" s="91">
        <f>IFERROR(VLOOKUP(rennerstabel!$F47,Etappe17[[Rit 17]:[Punten]],2,0),0)</f>
        <v>0</v>
      </c>
      <c r="AC47" s="91">
        <f>IFERROR(VLOOKUP(rennerstabel!$F47,Etappe18[[Rit 18]:[Punten]],2,0),0)</f>
        <v>0</v>
      </c>
      <c r="AD47" s="91">
        <f>IFERROR(VLOOKUP(rennerstabel!$F47,Etappe19[[Rit 19]:[Punten]],2,0),0)</f>
        <v>0</v>
      </c>
      <c r="AE47" s="91">
        <f>IFERROR(VLOOKUP(rennerstabel!$F47,Etappe20[[Rit 20]:[Punten]],2,0),0)</f>
        <v>0</v>
      </c>
      <c r="AF47" s="91">
        <f>IFERROR(VLOOKUP(rennerstabel!$F47,Etappe21[[Rit 21]:[Punten]],2,0),0)</f>
        <v>0</v>
      </c>
      <c r="AG47" s="93">
        <f>IFERROR(VLOOKUP(rennerstabel!$F47,TableGeel[[Renners]:[Punten]],2,0),0)</f>
        <v>0</v>
      </c>
      <c r="AH47" s="93">
        <f>IFERROR(VLOOKUP(rennerstabel!$F47,TablePloeg[[Renners]:[Punten]],2,0),0)</f>
        <v>0</v>
      </c>
      <c r="AI47" s="93">
        <f>IFERROR(VLOOKUP(rennerstabel!$F47,TableGroen[[Renners]:[Punten]],2,0),0)</f>
        <v>0</v>
      </c>
      <c r="AJ47" s="93">
        <f>IFERROR(VLOOKUP(rennerstabel!$F47,TableBolletjes[[Renners]:[Punten]],2,0),0)</f>
        <v>0</v>
      </c>
      <c r="AK47" s="93">
        <f>IFERROR(VLOOKUP(rennerstabel!$F47,TableWit[[Renners]:[Punten]],2,0),0)</f>
        <v>0</v>
      </c>
      <c r="AL47" s="95">
        <f>IF(rennerstabel!$D47="DNS",0,1)</f>
        <v>1</v>
      </c>
    </row>
    <row r="48" spans="2:38" x14ac:dyDescent="0.25">
      <c r="B48" s="83"/>
      <c r="C48" s="83"/>
      <c r="D48" s="83" t="s">
        <v>517</v>
      </c>
      <c r="E48" s="84">
        <v>47</v>
      </c>
      <c r="F48" s="84" t="s">
        <v>351</v>
      </c>
      <c r="G48" s="84" t="s">
        <v>190</v>
      </c>
      <c r="H48" s="85">
        <f>SUM(L48:AK48)*rennerstabel!$AL48</f>
        <v>0</v>
      </c>
      <c r="I48" s="86">
        <f>SUM(rennerstabel!$L48:$T48)*rennerstabel!$AL48</f>
        <v>0</v>
      </c>
      <c r="J48" s="87">
        <f>SUM(rennerstabel!$U48:$Z48)*rennerstabel!$AL48</f>
        <v>0</v>
      </c>
      <c r="K48" s="88">
        <f>SUM(rennerstabel!$AA48:$AF48)*rennerstabel!$AL48</f>
        <v>0</v>
      </c>
      <c r="L48" s="89">
        <f>IFERROR(VLOOKUP(rennerstabel!$F48,Etappe1[[Rit 1]:[Punten]],2,0),0)</f>
        <v>0</v>
      </c>
      <c r="M48" s="89">
        <f>IFERROR(VLOOKUP(rennerstabel!$F48,Etappe2[[Rit 2]:[Punten]],2,0),0)</f>
        <v>0</v>
      </c>
      <c r="N48" s="89">
        <f>IFERROR(VLOOKUP(rennerstabel!$F48,Etappe3[[Rit 3]:[Punten]],2,0),0)</f>
        <v>0</v>
      </c>
      <c r="O48" s="89">
        <f>IFERROR(VLOOKUP(rennerstabel!$F48,Etappe4[[Rit 4]:[Punten]],2,0),0)</f>
        <v>0</v>
      </c>
      <c r="P48" s="89">
        <f>IFERROR(VLOOKUP(rennerstabel!$F48,Etappe5[[Rit 5]:[Punten]],2,0),0)</f>
        <v>0</v>
      </c>
      <c r="Q48" s="89">
        <f>IFERROR(VLOOKUP(rennerstabel!$F48,Etappe6[[Rit 6]:[Punten]],2,0),0)</f>
        <v>0</v>
      </c>
      <c r="R48" s="89">
        <f>IFERROR(VLOOKUP(rennerstabel!$F48,Etappe7[[Rit 7]:[Punten]],2,0),0)</f>
        <v>0</v>
      </c>
      <c r="S48" s="89">
        <f>IFERROR(VLOOKUP(rennerstabel!$F48,Etappe8[[Rit 8]:[Punten]],2,0),0)</f>
        <v>0</v>
      </c>
      <c r="T48" s="89">
        <f>IFERROR(VLOOKUP(rennerstabel!$F48,Etappe9[[Rit 9]:[Punten]],2,0),0)</f>
        <v>0</v>
      </c>
      <c r="U48" s="90">
        <f>IFERROR(VLOOKUP(rennerstabel!$F48,Etappe10[[Rit 10]:[Punten]],2,0),0)</f>
        <v>0</v>
      </c>
      <c r="V48" s="90">
        <f>IFERROR(VLOOKUP(rennerstabel!$F48,Etappe11[[Rit 11]:[Punten]],2,0),0)</f>
        <v>0</v>
      </c>
      <c r="W48" s="90">
        <f>IFERROR(VLOOKUP(rennerstabel!$F48,Etappe12[[Rit 12]:[Punten]],2,0),0)</f>
        <v>0</v>
      </c>
      <c r="X48" s="90">
        <f>IFERROR(VLOOKUP(rennerstabel!$F48,Etappe13[[Rit 13]:[Punten]],2,0),0)</f>
        <v>0</v>
      </c>
      <c r="Y48" s="90">
        <f>IFERROR(VLOOKUP(rennerstabel!$F48,Etappe14[[Rit 14]:[Punten]],2,0),0)</f>
        <v>0</v>
      </c>
      <c r="Z48" s="90">
        <f>IFERROR(VLOOKUP(rennerstabel!$F48,Etappe15[[Rit 15]:[Punten]],2,0),0)</f>
        <v>0</v>
      </c>
      <c r="AA48" s="91">
        <f>IFERROR(VLOOKUP(rennerstabel!$F48,Etappe16[[Rit 16]:[Punten]],2,0),0)</f>
        <v>0</v>
      </c>
      <c r="AB48" s="91">
        <f>IFERROR(VLOOKUP(rennerstabel!$F48,Etappe17[[Rit 17]:[Punten]],2,0),0)</f>
        <v>0</v>
      </c>
      <c r="AC48" s="91">
        <f>IFERROR(VLOOKUP(rennerstabel!$F48,Etappe18[[Rit 18]:[Punten]],2,0),0)</f>
        <v>0</v>
      </c>
      <c r="AD48" s="91">
        <f>IFERROR(VLOOKUP(rennerstabel!$F48,Etappe19[[Rit 19]:[Punten]],2,0),0)</f>
        <v>0</v>
      </c>
      <c r="AE48" s="91">
        <f>IFERROR(VLOOKUP(rennerstabel!$F48,Etappe20[[Rit 20]:[Punten]],2,0),0)</f>
        <v>0</v>
      </c>
      <c r="AF48" s="91">
        <f>IFERROR(VLOOKUP(rennerstabel!$F48,Etappe21[[Rit 21]:[Punten]],2,0),0)</f>
        <v>0</v>
      </c>
      <c r="AG48" s="83">
        <f>IFERROR(VLOOKUP(rennerstabel!$F48,TableGeel[[Renners]:[Punten]],2,0),0)</f>
        <v>0</v>
      </c>
      <c r="AH48" s="83">
        <f>IFERROR(VLOOKUP(rennerstabel!$F48,TablePloeg[[Renners]:[Punten]],2,0),0)</f>
        <v>0</v>
      </c>
      <c r="AI48" s="83">
        <f>IFERROR(VLOOKUP(rennerstabel!$F48,TableGroen[[Renners]:[Punten]],2,0),0)</f>
        <v>0</v>
      </c>
      <c r="AJ48" s="83">
        <f>IFERROR(VLOOKUP(rennerstabel!$F48,TableBolletjes[[Renners]:[Punten]],2,0),0)</f>
        <v>0</v>
      </c>
      <c r="AK48" s="83">
        <f>IFERROR(VLOOKUP(rennerstabel!$F48,TableWit[[Renners]:[Punten]],2,0),0)</f>
        <v>0</v>
      </c>
      <c r="AL48" s="92">
        <f>IF(rennerstabel!$D48="DNS",0,1)</f>
        <v>0</v>
      </c>
    </row>
    <row r="49" spans="2:38" x14ac:dyDescent="0.25">
      <c r="B49" s="93"/>
      <c r="C49" s="93"/>
      <c r="D49" s="93"/>
      <c r="E49" s="94">
        <v>48</v>
      </c>
      <c r="F49" s="84" t="s">
        <v>352</v>
      </c>
      <c r="G49" s="84" t="s">
        <v>190</v>
      </c>
      <c r="H49" s="85">
        <f>SUM(L49:AK49)*rennerstabel!$AL49</f>
        <v>0</v>
      </c>
      <c r="I49" s="86">
        <f>SUM(rennerstabel!$L49:$T49)*rennerstabel!$AL49</f>
        <v>0</v>
      </c>
      <c r="J49" s="87">
        <f>SUM(rennerstabel!$U49:$Z49)*rennerstabel!$AL49</f>
        <v>0</v>
      </c>
      <c r="K49" s="88">
        <f>SUM(rennerstabel!$AA49:$AF49)*rennerstabel!$AL49</f>
        <v>0</v>
      </c>
      <c r="L49" s="89">
        <f>IFERROR(VLOOKUP(rennerstabel!$F49,Etappe1[[Rit 1]:[Punten]],2,0),0)</f>
        <v>0</v>
      </c>
      <c r="M49" s="89">
        <f>IFERROR(VLOOKUP(rennerstabel!$F49,Etappe2[[Rit 2]:[Punten]],2,0),0)</f>
        <v>0</v>
      </c>
      <c r="N49" s="89">
        <f>IFERROR(VLOOKUP(rennerstabel!$F49,Etappe3[[Rit 3]:[Punten]],2,0),0)</f>
        <v>0</v>
      </c>
      <c r="O49" s="89">
        <f>IFERROR(VLOOKUP(rennerstabel!$F49,Etappe4[[Rit 4]:[Punten]],2,0),0)</f>
        <v>0</v>
      </c>
      <c r="P49" s="89">
        <f>IFERROR(VLOOKUP(rennerstabel!$F49,Etappe5[[Rit 5]:[Punten]],2,0),0)</f>
        <v>0</v>
      </c>
      <c r="Q49" s="89">
        <f>IFERROR(VLOOKUP(rennerstabel!$F49,Etappe6[[Rit 6]:[Punten]],2,0),0)</f>
        <v>0</v>
      </c>
      <c r="R49" s="89">
        <f>IFERROR(VLOOKUP(rennerstabel!$F49,Etappe7[[Rit 7]:[Punten]],2,0),0)</f>
        <v>0</v>
      </c>
      <c r="S49" s="89">
        <f>IFERROR(VLOOKUP(rennerstabel!$F49,Etappe8[[Rit 8]:[Punten]],2,0),0)</f>
        <v>0</v>
      </c>
      <c r="T49" s="89">
        <f>IFERROR(VLOOKUP(rennerstabel!$F49,Etappe9[[Rit 9]:[Punten]],2,0),0)</f>
        <v>0</v>
      </c>
      <c r="U49" s="90">
        <f>IFERROR(VLOOKUP(rennerstabel!$F49,Etappe10[[Rit 10]:[Punten]],2,0),0)</f>
        <v>0</v>
      </c>
      <c r="V49" s="90">
        <f>IFERROR(VLOOKUP(rennerstabel!$F49,Etappe11[[Rit 11]:[Punten]],2,0),0)</f>
        <v>0</v>
      </c>
      <c r="W49" s="90">
        <f>IFERROR(VLOOKUP(rennerstabel!$F49,Etappe12[[Rit 12]:[Punten]],2,0),0)</f>
        <v>0</v>
      </c>
      <c r="X49" s="90">
        <f>IFERROR(VLOOKUP(rennerstabel!$F49,Etappe13[[Rit 13]:[Punten]],2,0),0)</f>
        <v>0</v>
      </c>
      <c r="Y49" s="90">
        <f>IFERROR(VLOOKUP(rennerstabel!$F49,Etappe14[[Rit 14]:[Punten]],2,0),0)</f>
        <v>0</v>
      </c>
      <c r="Z49" s="90">
        <f>IFERROR(VLOOKUP(rennerstabel!$F49,Etappe15[[Rit 15]:[Punten]],2,0),0)</f>
        <v>0</v>
      </c>
      <c r="AA49" s="91">
        <f>IFERROR(VLOOKUP(rennerstabel!$F49,Etappe16[[Rit 16]:[Punten]],2,0),0)</f>
        <v>0</v>
      </c>
      <c r="AB49" s="91">
        <f>IFERROR(VLOOKUP(rennerstabel!$F49,Etappe17[[Rit 17]:[Punten]],2,0),0)</f>
        <v>0</v>
      </c>
      <c r="AC49" s="91">
        <f>IFERROR(VLOOKUP(rennerstabel!$F49,Etappe18[[Rit 18]:[Punten]],2,0),0)</f>
        <v>0</v>
      </c>
      <c r="AD49" s="91">
        <f>IFERROR(VLOOKUP(rennerstabel!$F49,Etappe19[[Rit 19]:[Punten]],2,0),0)</f>
        <v>0</v>
      </c>
      <c r="AE49" s="91">
        <f>IFERROR(VLOOKUP(rennerstabel!$F49,Etappe20[[Rit 20]:[Punten]],2,0),0)</f>
        <v>0</v>
      </c>
      <c r="AF49" s="91">
        <f>IFERROR(VLOOKUP(rennerstabel!$F49,Etappe21[[Rit 21]:[Punten]],2,0),0)</f>
        <v>0</v>
      </c>
      <c r="AG49" s="93">
        <f>IFERROR(VLOOKUP(rennerstabel!$F49,TableGeel[[Renners]:[Punten]],2,0),0)</f>
        <v>0</v>
      </c>
      <c r="AH49" s="93">
        <f>IFERROR(VLOOKUP(rennerstabel!$F49,TablePloeg[[Renners]:[Punten]],2,0),0)</f>
        <v>0</v>
      </c>
      <c r="AI49" s="93">
        <f>IFERROR(VLOOKUP(rennerstabel!$F49,TableGroen[[Renners]:[Punten]],2,0),0)</f>
        <v>0</v>
      </c>
      <c r="AJ49" s="93">
        <f>IFERROR(VLOOKUP(rennerstabel!$F49,TableBolletjes[[Renners]:[Punten]],2,0),0)</f>
        <v>0</v>
      </c>
      <c r="AK49" s="93">
        <f>IFERROR(VLOOKUP(rennerstabel!$F49,TableWit[[Renners]:[Punten]],2,0),0)</f>
        <v>0</v>
      </c>
      <c r="AL49" s="95">
        <f>IF(rennerstabel!$D49="DNS",0,1)</f>
        <v>1</v>
      </c>
    </row>
    <row r="50" spans="2:38" x14ac:dyDescent="0.25">
      <c r="B50" s="83"/>
      <c r="C50" s="83"/>
      <c r="D50" s="83" t="s">
        <v>517</v>
      </c>
      <c r="E50" s="84">
        <v>49</v>
      </c>
      <c r="F50" s="84" t="s">
        <v>353</v>
      </c>
      <c r="G50" s="84" t="s">
        <v>190</v>
      </c>
      <c r="H50" s="85">
        <f>SUM(L50:AK50)*rennerstabel!$AL50</f>
        <v>0</v>
      </c>
      <c r="I50" s="86">
        <f>SUM(rennerstabel!$L50:$T50)*rennerstabel!$AL50</f>
        <v>0</v>
      </c>
      <c r="J50" s="87">
        <f>SUM(rennerstabel!$U50:$Z50)*rennerstabel!$AL50</f>
        <v>0</v>
      </c>
      <c r="K50" s="88">
        <f>SUM(rennerstabel!$AA50:$AF50)*rennerstabel!$AL50</f>
        <v>0</v>
      </c>
      <c r="L50" s="89">
        <f>IFERROR(VLOOKUP(rennerstabel!$F50,Etappe1[[Rit 1]:[Punten]],2,0),0)</f>
        <v>0</v>
      </c>
      <c r="M50" s="89">
        <f>IFERROR(VLOOKUP(rennerstabel!$F50,Etappe2[[Rit 2]:[Punten]],2,0),0)</f>
        <v>0</v>
      </c>
      <c r="N50" s="89">
        <f>IFERROR(VLOOKUP(rennerstabel!$F50,Etappe3[[Rit 3]:[Punten]],2,0),0)</f>
        <v>0</v>
      </c>
      <c r="O50" s="89">
        <f>IFERROR(VLOOKUP(rennerstabel!$F50,Etappe4[[Rit 4]:[Punten]],2,0),0)</f>
        <v>0</v>
      </c>
      <c r="P50" s="89">
        <f>IFERROR(VLOOKUP(rennerstabel!$F50,Etappe5[[Rit 5]:[Punten]],2,0),0)</f>
        <v>0</v>
      </c>
      <c r="Q50" s="89">
        <f>IFERROR(VLOOKUP(rennerstabel!$F50,Etappe6[[Rit 6]:[Punten]],2,0),0)</f>
        <v>0</v>
      </c>
      <c r="R50" s="89">
        <f>IFERROR(VLOOKUP(rennerstabel!$F50,Etappe7[[Rit 7]:[Punten]],2,0),0)</f>
        <v>0</v>
      </c>
      <c r="S50" s="89">
        <f>IFERROR(VLOOKUP(rennerstabel!$F50,Etappe8[[Rit 8]:[Punten]],2,0),0)</f>
        <v>0</v>
      </c>
      <c r="T50" s="89">
        <f>IFERROR(VLOOKUP(rennerstabel!$F50,Etappe9[[Rit 9]:[Punten]],2,0),0)</f>
        <v>0</v>
      </c>
      <c r="U50" s="90">
        <f>IFERROR(VLOOKUP(rennerstabel!$F50,Etappe10[[Rit 10]:[Punten]],2,0),0)</f>
        <v>0</v>
      </c>
      <c r="V50" s="90">
        <f>IFERROR(VLOOKUP(rennerstabel!$F50,Etappe11[[Rit 11]:[Punten]],2,0),0)</f>
        <v>0</v>
      </c>
      <c r="W50" s="90">
        <f>IFERROR(VLOOKUP(rennerstabel!$F50,Etappe12[[Rit 12]:[Punten]],2,0),0)</f>
        <v>0</v>
      </c>
      <c r="X50" s="90">
        <f>IFERROR(VLOOKUP(rennerstabel!$F50,Etappe13[[Rit 13]:[Punten]],2,0),0)</f>
        <v>0</v>
      </c>
      <c r="Y50" s="90">
        <f>IFERROR(VLOOKUP(rennerstabel!$F50,Etappe14[[Rit 14]:[Punten]],2,0),0)</f>
        <v>0</v>
      </c>
      <c r="Z50" s="90">
        <f>IFERROR(VLOOKUP(rennerstabel!$F50,Etappe15[[Rit 15]:[Punten]],2,0),0)</f>
        <v>0</v>
      </c>
      <c r="AA50" s="91">
        <f>IFERROR(VLOOKUP(rennerstabel!$F50,Etappe16[[Rit 16]:[Punten]],2,0),0)</f>
        <v>0</v>
      </c>
      <c r="AB50" s="91">
        <f>IFERROR(VLOOKUP(rennerstabel!$F50,Etappe17[[Rit 17]:[Punten]],2,0),0)</f>
        <v>0</v>
      </c>
      <c r="AC50" s="91">
        <f>IFERROR(VLOOKUP(rennerstabel!$F50,Etappe18[[Rit 18]:[Punten]],2,0),0)</f>
        <v>0</v>
      </c>
      <c r="AD50" s="91">
        <f>IFERROR(VLOOKUP(rennerstabel!$F50,Etappe19[[Rit 19]:[Punten]],2,0),0)</f>
        <v>0</v>
      </c>
      <c r="AE50" s="91">
        <f>IFERROR(VLOOKUP(rennerstabel!$F50,Etappe20[[Rit 20]:[Punten]],2,0),0)</f>
        <v>0</v>
      </c>
      <c r="AF50" s="91">
        <f>IFERROR(VLOOKUP(rennerstabel!$F50,Etappe21[[Rit 21]:[Punten]],2,0),0)</f>
        <v>0</v>
      </c>
      <c r="AG50" s="83">
        <f>IFERROR(VLOOKUP(rennerstabel!$F50,TableGeel[[Renners]:[Punten]],2,0),0)</f>
        <v>0</v>
      </c>
      <c r="AH50" s="83">
        <f>IFERROR(VLOOKUP(rennerstabel!$F50,TablePloeg[[Renners]:[Punten]],2,0),0)</f>
        <v>0</v>
      </c>
      <c r="AI50" s="83">
        <f>IFERROR(VLOOKUP(rennerstabel!$F50,TableGroen[[Renners]:[Punten]],2,0),0)</f>
        <v>0</v>
      </c>
      <c r="AJ50" s="83">
        <f>IFERROR(VLOOKUP(rennerstabel!$F50,TableBolletjes[[Renners]:[Punten]],2,0),0)</f>
        <v>0</v>
      </c>
      <c r="AK50" s="83">
        <f>IFERROR(VLOOKUP(rennerstabel!$F50,TableWit[[Renners]:[Punten]],2,0),0)</f>
        <v>0</v>
      </c>
      <c r="AL50" s="92">
        <f>IF(rennerstabel!$D50="DNS",0,1)</f>
        <v>0</v>
      </c>
    </row>
    <row r="51" spans="2:38" x14ac:dyDescent="0.25">
      <c r="B51" s="93"/>
      <c r="C51" s="93"/>
      <c r="D51" s="93"/>
      <c r="E51" s="94">
        <v>50</v>
      </c>
      <c r="F51" s="84" t="s">
        <v>354</v>
      </c>
      <c r="G51" s="84" t="s">
        <v>190</v>
      </c>
      <c r="H51" s="85">
        <f>SUM(L51:AK51)*rennerstabel!$AL51</f>
        <v>3</v>
      </c>
      <c r="I51" s="86">
        <f>SUM(rennerstabel!$L51:$T51)*rennerstabel!$AL51</f>
        <v>3</v>
      </c>
      <c r="J51" s="87">
        <f>SUM(rennerstabel!$U51:$Z51)*rennerstabel!$AL51</f>
        <v>0</v>
      </c>
      <c r="K51" s="88">
        <f>SUM(rennerstabel!$AA51:$AF51)*rennerstabel!$AL51</f>
        <v>0</v>
      </c>
      <c r="L51" s="89">
        <f>IFERROR(VLOOKUP(rennerstabel!$F51,Etappe1[[Rit 1]:[Punten]],2,0),0)</f>
        <v>3</v>
      </c>
      <c r="M51" s="89">
        <f>IFERROR(VLOOKUP(rennerstabel!$F51,Etappe2[[Rit 2]:[Punten]],2,0),0)</f>
        <v>0</v>
      </c>
      <c r="N51" s="89">
        <f>IFERROR(VLOOKUP(rennerstabel!$F51,Etappe3[[Rit 3]:[Punten]],2,0),0)</f>
        <v>0</v>
      </c>
      <c r="O51" s="89">
        <f>IFERROR(VLOOKUP(rennerstabel!$F51,Etappe4[[Rit 4]:[Punten]],2,0),0)</f>
        <v>0</v>
      </c>
      <c r="P51" s="89">
        <f>IFERROR(VLOOKUP(rennerstabel!$F51,Etappe5[[Rit 5]:[Punten]],2,0),0)</f>
        <v>0</v>
      </c>
      <c r="Q51" s="89">
        <f>IFERROR(VLOOKUP(rennerstabel!$F51,Etappe6[[Rit 6]:[Punten]],2,0),0)</f>
        <v>0</v>
      </c>
      <c r="R51" s="89">
        <f>IFERROR(VLOOKUP(rennerstabel!$F51,Etappe7[[Rit 7]:[Punten]],2,0),0)</f>
        <v>0</v>
      </c>
      <c r="S51" s="89">
        <f>IFERROR(VLOOKUP(rennerstabel!$F51,Etappe8[[Rit 8]:[Punten]],2,0),0)</f>
        <v>0</v>
      </c>
      <c r="T51" s="89">
        <f>IFERROR(VLOOKUP(rennerstabel!$F51,Etappe9[[Rit 9]:[Punten]],2,0),0)</f>
        <v>0</v>
      </c>
      <c r="U51" s="90">
        <f>IFERROR(VLOOKUP(rennerstabel!$F51,Etappe10[[Rit 10]:[Punten]],2,0),0)</f>
        <v>0</v>
      </c>
      <c r="V51" s="90">
        <f>IFERROR(VLOOKUP(rennerstabel!$F51,Etappe11[[Rit 11]:[Punten]],2,0),0)</f>
        <v>0</v>
      </c>
      <c r="W51" s="90">
        <f>IFERROR(VLOOKUP(rennerstabel!$F51,Etappe12[[Rit 12]:[Punten]],2,0),0)</f>
        <v>0</v>
      </c>
      <c r="X51" s="90">
        <f>IFERROR(VLOOKUP(rennerstabel!$F51,Etappe13[[Rit 13]:[Punten]],2,0),0)</f>
        <v>0</v>
      </c>
      <c r="Y51" s="90">
        <f>IFERROR(VLOOKUP(rennerstabel!$F51,Etappe14[[Rit 14]:[Punten]],2,0),0)</f>
        <v>0</v>
      </c>
      <c r="Z51" s="90">
        <f>IFERROR(VLOOKUP(rennerstabel!$F51,Etappe15[[Rit 15]:[Punten]],2,0),0)</f>
        <v>0</v>
      </c>
      <c r="AA51" s="91">
        <f>IFERROR(VLOOKUP(rennerstabel!$F51,Etappe16[[Rit 16]:[Punten]],2,0),0)</f>
        <v>0</v>
      </c>
      <c r="AB51" s="91">
        <f>IFERROR(VLOOKUP(rennerstabel!$F51,Etappe17[[Rit 17]:[Punten]],2,0),0)</f>
        <v>0</v>
      </c>
      <c r="AC51" s="91">
        <f>IFERROR(VLOOKUP(rennerstabel!$F51,Etappe18[[Rit 18]:[Punten]],2,0),0)</f>
        <v>0</v>
      </c>
      <c r="AD51" s="91">
        <f>IFERROR(VLOOKUP(rennerstabel!$F51,Etappe19[[Rit 19]:[Punten]],2,0),0)</f>
        <v>0</v>
      </c>
      <c r="AE51" s="91">
        <f>IFERROR(VLOOKUP(rennerstabel!$F51,Etappe20[[Rit 20]:[Punten]],2,0),0)</f>
        <v>0</v>
      </c>
      <c r="AF51" s="91">
        <f>IFERROR(VLOOKUP(rennerstabel!$F51,Etappe21[[Rit 21]:[Punten]],2,0),0)</f>
        <v>0</v>
      </c>
      <c r="AG51" s="93">
        <f>IFERROR(VLOOKUP(rennerstabel!$F51,TableGeel[[Renners]:[Punten]],2,0),0)</f>
        <v>0</v>
      </c>
      <c r="AH51" s="93">
        <f>IFERROR(VLOOKUP(rennerstabel!$F51,TablePloeg[[Renners]:[Punten]],2,0),0)</f>
        <v>0</v>
      </c>
      <c r="AI51" s="93">
        <f>IFERROR(VLOOKUP(rennerstabel!$F51,TableGroen[[Renners]:[Punten]],2,0),0)</f>
        <v>0</v>
      </c>
      <c r="AJ51" s="93">
        <f>IFERROR(VLOOKUP(rennerstabel!$F51,TableBolletjes[[Renners]:[Punten]],2,0),0)</f>
        <v>0</v>
      </c>
      <c r="AK51" s="93">
        <f>IFERROR(VLOOKUP(rennerstabel!$F51,TableWit[[Renners]:[Punten]],2,0),0)</f>
        <v>0</v>
      </c>
      <c r="AL51" s="95">
        <f>IF(rennerstabel!$D51="DNS",0,1)</f>
        <v>1</v>
      </c>
    </row>
    <row r="52" spans="2:38" x14ac:dyDescent="0.25">
      <c r="B52" s="83"/>
      <c r="C52" s="83"/>
      <c r="D52" s="83"/>
      <c r="E52" s="84">
        <v>51</v>
      </c>
      <c r="F52" s="84" t="s">
        <v>355</v>
      </c>
      <c r="G52" s="84" t="s">
        <v>356</v>
      </c>
      <c r="H52" s="85">
        <f>SUM(L52:AK52)*rennerstabel!$AL52</f>
        <v>0</v>
      </c>
      <c r="I52" s="86">
        <f>SUM(rennerstabel!$L52:$T52)*rennerstabel!$AL52</f>
        <v>0</v>
      </c>
      <c r="J52" s="87">
        <f>SUM(rennerstabel!$U52:$Z52)*rennerstabel!$AL52</f>
        <v>0</v>
      </c>
      <c r="K52" s="88">
        <f>SUM(rennerstabel!$AA52:$AF52)*rennerstabel!$AL52</f>
        <v>0</v>
      </c>
      <c r="L52" s="89">
        <f>IFERROR(VLOOKUP(rennerstabel!$F52,Etappe1[[Rit 1]:[Punten]],2,0),0)</f>
        <v>0</v>
      </c>
      <c r="M52" s="89">
        <f>IFERROR(VLOOKUP(rennerstabel!$F52,Etappe2[[Rit 2]:[Punten]],2,0),0)</f>
        <v>0</v>
      </c>
      <c r="N52" s="89">
        <f>IFERROR(VLOOKUP(rennerstabel!$F52,Etappe3[[Rit 3]:[Punten]],2,0),0)</f>
        <v>0</v>
      </c>
      <c r="O52" s="89">
        <f>IFERROR(VLOOKUP(rennerstabel!$F52,Etappe4[[Rit 4]:[Punten]],2,0),0)</f>
        <v>0</v>
      </c>
      <c r="P52" s="89">
        <f>IFERROR(VLOOKUP(rennerstabel!$F52,Etappe5[[Rit 5]:[Punten]],2,0),0)</f>
        <v>0</v>
      </c>
      <c r="Q52" s="89">
        <f>IFERROR(VLOOKUP(rennerstabel!$F52,Etappe6[[Rit 6]:[Punten]],2,0),0)</f>
        <v>0</v>
      </c>
      <c r="R52" s="89">
        <f>IFERROR(VLOOKUP(rennerstabel!$F52,Etappe7[[Rit 7]:[Punten]],2,0),0)</f>
        <v>0</v>
      </c>
      <c r="S52" s="89">
        <f>IFERROR(VLOOKUP(rennerstabel!$F52,Etappe8[[Rit 8]:[Punten]],2,0),0)</f>
        <v>0</v>
      </c>
      <c r="T52" s="89">
        <f>IFERROR(VLOOKUP(rennerstabel!$F52,Etappe9[[Rit 9]:[Punten]],2,0),0)</f>
        <v>0</v>
      </c>
      <c r="U52" s="90">
        <f>IFERROR(VLOOKUP(rennerstabel!$F52,Etappe10[[Rit 10]:[Punten]],2,0),0)</f>
        <v>0</v>
      </c>
      <c r="V52" s="90">
        <f>IFERROR(VLOOKUP(rennerstabel!$F52,Etappe11[[Rit 11]:[Punten]],2,0),0)</f>
        <v>0</v>
      </c>
      <c r="W52" s="90">
        <f>IFERROR(VLOOKUP(rennerstabel!$F52,Etappe12[[Rit 12]:[Punten]],2,0),0)</f>
        <v>0</v>
      </c>
      <c r="X52" s="90">
        <f>IFERROR(VLOOKUP(rennerstabel!$F52,Etappe13[[Rit 13]:[Punten]],2,0),0)</f>
        <v>0</v>
      </c>
      <c r="Y52" s="90">
        <f>IFERROR(VLOOKUP(rennerstabel!$F52,Etappe14[[Rit 14]:[Punten]],2,0),0)</f>
        <v>0</v>
      </c>
      <c r="Z52" s="90">
        <f>IFERROR(VLOOKUP(rennerstabel!$F52,Etappe15[[Rit 15]:[Punten]],2,0),0)</f>
        <v>0</v>
      </c>
      <c r="AA52" s="91">
        <f>IFERROR(VLOOKUP(rennerstabel!$F52,Etappe16[[Rit 16]:[Punten]],2,0),0)</f>
        <v>0</v>
      </c>
      <c r="AB52" s="91">
        <f>IFERROR(VLOOKUP(rennerstabel!$F52,Etappe17[[Rit 17]:[Punten]],2,0),0)</f>
        <v>0</v>
      </c>
      <c r="AC52" s="91">
        <f>IFERROR(VLOOKUP(rennerstabel!$F52,Etappe18[[Rit 18]:[Punten]],2,0),0)</f>
        <v>0</v>
      </c>
      <c r="AD52" s="91">
        <f>IFERROR(VLOOKUP(rennerstabel!$F52,Etappe19[[Rit 19]:[Punten]],2,0),0)</f>
        <v>0</v>
      </c>
      <c r="AE52" s="91">
        <f>IFERROR(VLOOKUP(rennerstabel!$F52,Etappe20[[Rit 20]:[Punten]],2,0),0)</f>
        <v>0</v>
      </c>
      <c r="AF52" s="91">
        <f>IFERROR(VLOOKUP(rennerstabel!$F52,Etappe21[[Rit 21]:[Punten]],2,0),0)</f>
        <v>0</v>
      </c>
      <c r="AG52" s="83">
        <f>IFERROR(VLOOKUP(rennerstabel!$F52,TableGeel[[Renners]:[Punten]],2,0),0)</f>
        <v>0</v>
      </c>
      <c r="AH52" s="83">
        <f>IFERROR(VLOOKUP(rennerstabel!$F52,TablePloeg[[Renners]:[Punten]],2,0),0)</f>
        <v>0</v>
      </c>
      <c r="AI52" s="83">
        <f>IFERROR(VLOOKUP(rennerstabel!$F52,TableGroen[[Renners]:[Punten]],2,0),0)</f>
        <v>0</v>
      </c>
      <c r="AJ52" s="83">
        <f>IFERROR(VLOOKUP(rennerstabel!$F52,TableBolletjes[[Renners]:[Punten]],2,0),0)</f>
        <v>0</v>
      </c>
      <c r="AK52" s="83">
        <f>IFERROR(VLOOKUP(rennerstabel!$F52,TableWit[[Renners]:[Punten]],2,0),0)</f>
        <v>0</v>
      </c>
      <c r="AL52" s="92">
        <f>IF(rennerstabel!$D52="DNS",0,1)</f>
        <v>1</v>
      </c>
    </row>
    <row r="53" spans="2:38" x14ac:dyDescent="0.25">
      <c r="B53" s="93"/>
      <c r="C53" s="93"/>
      <c r="D53" s="93"/>
      <c r="E53" s="94">
        <v>52</v>
      </c>
      <c r="F53" s="84" t="s">
        <v>357</v>
      </c>
      <c r="G53" s="84" t="s">
        <v>356</v>
      </c>
      <c r="H53" s="85">
        <f>SUM(L53:AK53)*rennerstabel!$AL53</f>
        <v>0</v>
      </c>
      <c r="I53" s="86">
        <f>SUM(rennerstabel!$L53:$T53)*rennerstabel!$AL53</f>
        <v>0</v>
      </c>
      <c r="J53" s="87">
        <f>SUM(rennerstabel!$U53:$Z53)*rennerstabel!$AL53</f>
        <v>0</v>
      </c>
      <c r="K53" s="88">
        <f>SUM(rennerstabel!$AA53:$AF53)*rennerstabel!$AL53</f>
        <v>0</v>
      </c>
      <c r="L53" s="89">
        <f>IFERROR(VLOOKUP(rennerstabel!$F53,Etappe1[[Rit 1]:[Punten]],2,0),0)</f>
        <v>0</v>
      </c>
      <c r="M53" s="89">
        <f>IFERROR(VLOOKUP(rennerstabel!$F53,Etappe2[[Rit 2]:[Punten]],2,0),0)</f>
        <v>0</v>
      </c>
      <c r="N53" s="89">
        <f>IFERROR(VLOOKUP(rennerstabel!$F53,Etappe3[[Rit 3]:[Punten]],2,0),0)</f>
        <v>0</v>
      </c>
      <c r="O53" s="89">
        <f>IFERROR(VLOOKUP(rennerstabel!$F53,Etappe4[[Rit 4]:[Punten]],2,0),0)</f>
        <v>0</v>
      </c>
      <c r="P53" s="89">
        <f>IFERROR(VLOOKUP(rennerstabel!$F53,Etappe5[[Rit 5]:[Punten]],2,0),0)</f>
        <v>0</v>
      </c>
      <c r="Q53" s="89">
        <f>IFERROR(VLOOKUP(rennerstabel!$F53,Etappe6[[Rit 6]:[Punten]],2,0),0)</f>
        <v>0</v>
      </c>
      <c r="R53" s="89">
        <f>IFERROR(VLOOKUP(rennerstabel!$F53,Etappe7[[Rit 7]:[Punten]],2,0),0)</f>
        <v>0</v>
      </c>
      <c r="S53" s="89">
        <f>IFERROR(VLOOKUP(rennerstabel!$F53,Etappe8[[Rit 8]:[Punten]],2,0),0)</f>
        <v>0</v>
      </c>
      <c r="T53" s="89">
        <f>IFERROR(VLOOKUP(rennerstabel!$F53,Etappe9[[Rit 9]:[Punten]],2,0),0)</f>
        <v>0</v>
      </c>
      <c r="U53" s="90">
        <f>IFERROR(VLOOKUP(rennerstabel!$F53,Etappe10[[Rit 10]:[Punten]],2,0),0)</f>
        <v>0</v>
      </c>
      <c r="V53" s="90">
        <f>IFERROR(VLOOKUP(rennerstabel!$F53,Etappe11[[Rit 11]:[Punten]],2,0),0)</f>
        <v>0</v>
      </c>
      <c r="W53" s="90">
        <f>IFERROR(VLOOKUP(rennerstabel!$F53,Etappe12[[Rit 12]:[Punten]],2,0),0)</f>
        <v>0</v>
      </c>
      <c r="X53" s="90">
        <f>IFERROR(VLOOKUP(rennerstabel!$F53,Etappe13[[Rit 13]:[Punten]],2,0),0)</f>
        <v>0</v>
      </c>
      <c r="Y53" s="90">
        <f>IFERROR(VLOOKUP(rennerstabel!$F53,Etappe14[[Rit 14]:[Punten]],2,0),0)</f>
        <v>0</v>
      </c>
      <c r="Z53" s="90">
        <f>IFERROR(VLOOKUP(rennerstabel!$F53,Etappe15[[Rit 15]:[Punten]],2,0),0)</f>
        <v>0</v>
      </c>
      <c r="AA53" s="91">
        <f>IFERROR(VLOOKUP(rennerstabel!$F53,Etappe16[[Rit 16]:[Punten]],2,0),0)</f>
        <v>0</v>
      </c>
      <c r="AB53" s="91">
        <f>IFERROR(VLOOKUP(rennerstabel!$F53,Etappe17[[Rit 17]:[Punten]],2,0),0)</f>
        <v>0</v>
      </c>
      <c r="AC53" s="91">
        <f>IFERROR(VLOOKUP(rennerstabel!$F53,Etappe18[[Rit 18]:[Punten]],2,0),0)</f>
        <v>0</v>
      </c>
      <c r="AD53" s="91">
        <f>IFERROR(VLOOKUP(rennerstabel!$F53,Etappe19[[Rit 19]:[Punten]],2,0),0)</f>
        <v>0</v>
      </c>
      <c r="AE53" s="91">
        <f>IFERROR(VLOOKUP(rennerstabel!$F53,Etappe20[[Rit 20]:[Punten]],2,0),0)</f>
        <v>0</v>
      </c>
      <c r="AF53" s="91">
        <f>IFERROR(VLOOKUP(rennerstabel!$F53,Etappe21[[Rit 21]:[Punten]],2,0),0)</f>
        <v>0</v>
      </c>
      <c r="AG53" s="93">
        <f>IFERROR(VLOOKUP(rennerstabel!$F53,TableGeel[[Renners]:[Punten]],2,0),0)</f>
        <v>0</v>
      </c>
      <c r="AH53" s="93">
        <f>IFERROR(VLOOKUP(rennerstabel!$F53,TablePloeg[[Renners]:[Punten]],2,0),0)</f>
        <v>0</v>
      </c>
      <c r="AI53" s="93">
        <f>IFERROR(VLOOKUP(rennerstabel!$F53,TableGroen[[Renners]:[Punten]],2,0),0)</f>
        <v>0</v>
      </c>
      <c r="AJ53" s="93">
        <f>IFERROR(VLOOKUP(rennerstabel!$F53,TableBolletjes[[Renners]:[Punten]],2,0),0)</f>
        <v>0</v>
      </c>
      <c r="AK53" s="93">
        <f>IFERROR(VLOOKUP(rennerstabel!$F53,TableWit[[Renners]:[Punten]],2,0),0)</f>
        <v>0</v>
      </c>
      <c r="AL53" s="95">
        <f>IF(rennerstabel!$D53="DNS",0,1)</f>
        <v>1</v>
      </c>
    </row>
    <row r="54" spans="2:38" x14ac:dyDescent="0.25">
      <c r="B54" s="83"/>
      <c r="C54" s="83"/>
      <c r="D54" s="83"/>
      <c r="E54" s="84">
        <v>53</v>
      </c>
      <c r="F54" s="84" t="s">
        <v>358</v>
      </c>
      <c r="G54" s="84" t="s">
        <v>356</v>
      </c>
      <c r="H54" s="85">
        <f>SUM(L54:AK54)*rennerstabel!$AL54</f>
        <v>0</v>
      </c>
      <c r="I54" s="86">
        <f>SUM(rennerstabel!$L54:$T54)*rennerstabel!$AL54</f>
        <v>0</v>
      </c>
      <c r="J54" s="87">
        <f>SUM(rennerstabel!$U54:$Z54)*rennerstabel!$AL54</f>
        <v>0</v>
      </c>
      <c r="K54" s="88">
        <f>SUM(rennerstabel!$AA54:$AF54)*rennerstabel!$AL54</f>
        <v>0</v>
      </c>
      <c r="L54" s="89">
        <f>IFERROR(VLOOKUP(rennerstabel!$F54,Etappe1[[Rit 1]:[Punten]],2,0),0)</f>
        <v>0</v>
      </c>
      <c r="M54" s="89">
        <f>IFERROR(VLOOKUP(rennerstabel!$F54,Etappe2[[Rit 2]:[Punten]],2,0),0)</f>
        <v>0</v>
      </c>
      <c r="N54" s="89">
        <f>IFERROR(VLOOKUP(rennerstabel!$F54,Etappe3[[Rit 3]:[Punten]],2,0),0)</f>
        <v>0</v>
      </c>
      <c r="O54" s="89">
        <f>IFERROR(VLOOKUP(rennerstabel!$F54,Etappe4[[Rit 4]:[Punten]],2,0),0)</f>
        <v>0</v>
      </c>
      <c r="P54" s="89">
        <f>IFERROR(VLOOKUP(rennerstabel!$F54,Etappe5[[Rit 5]:[Punten]],2,0),0)</f>
        <v>0</v>
      </c>
      <c r="Q54" s="89">
        <f>IFERROR(VLOOKUP(rennerstabel!$F54,Etappe6[[Rit 6]:[Punten]],2,0),0)</f>
        <v>0</v>
      </c>
      <c r="R54" s="89">
        <f>IFERROR(VLOOKUP(rennerstabel!$F54,Etappe7[[Rit 7]:[Punten]],2,0),0)</f>
        <v>0</v>
      </c>
      <c r="S54" s="89">
        <f>IFERROR(VLOOKUP(rennerstabel!$F54,Etappe8[[Rit 8]:[Punten]],2,0),0)</f>
        <v>0</v>
      </c>
      <c r="T54" s="89">
        <f>IFERROR(VLOOKUP(rennerstabel!$F54,Etappe9[[Rit 9]:[Punten]],2,0),0)</f>
        <v>0</v>
      </c>
      <c r="U54" s="90">
        <f>IFERROR(VLOOKUP(rennerstabel!$F54,Etappe10[[Rit 10]:[Punten]],2,0),0)</f>
        <v>0</v>
      </c>
      <c r="V54" s="90">
        <f>IFERROR(VLOOKUP(rennerstabel!$F54,Etappe11[[Rit 11]:[Punten]],2,0),0)</f>
        <v>0</v>
      </c>
      <c r="W54" s="90">
        <f>IFERROR(VLOOKUP(rennerstabel!$F54,Etappe12[[Rit 12]:[Punten]],2,0),0)</f>
        <v>0</v>
      </c>
      <c r="X54" s="90">
        <f>IFERROR(VLOOKUP(rennerstabel!$F54,Etappe13[[Rit 13]:[Punten]],2,0),0)</f>
        <v>0</v>
      </c>
      <c r="Y54" s="90">
        <f>IFERROR(VLOOKUP(rennerstabel!$F54,Etappe14[[Rit 14]:[Punten]],2,0),0)</f>
        <v>0</v>
      </c>
      <c r="Z54" s="90">
        <f>IFERROR(VLOOKUP(rennerstabel!$F54,Etappe15[[Rit 15]:[Punten]],2,0),0)</f>
        <v>0</v>
      </c>
      <c r="AA54" s="91">
        <f>IFERROR(VLOOKUP(rennerstabel!$F54,Etappe16[[Rit 16]:[Punten]],2,0),0)</f>
        <v>0</v>
      </c>
      <c r="AB54" s="91">
        <f>IFERROR(VLOOKUP(rennerstabel!$F54,Etappe17[[Rit 17]:[Punten]],2,0),0)</f>
        <v>0</v>
      </c>
      <c r="AC54" s="91">
        <f>IFERROR(VLOOKUP(rennerstabel!$F54,Etappe18[[Rit 18]:[Punten]],2,0),0)</f>
        <v>0</v>
      </c>
      <c r="AD54" s="91">
        <f>IFERROR(VLOOKUP(rennerstabel!$F54,Etappe19[[Rit 19]:[Punten]],2,0),0)</f>
        <v>0</v>
      </c>
      <c r="AE54" s="91">
        <f>IFERROR(VLOOKUP(rennerstabel!$F54,Etappe20[[Rit 20]:[Punten]],2,0),0)</f>
        <v>0</v>
      </c>
      <c r="AF54" s="91">
        <f>IFERROR(VLOOKUP(rennerstabel!$F54,Etappe21[[Rit 21]:[Punten]],2,0),0)</f>
        <v>0</v>
      </c>
      <c r="AG54" s="83">
        <f>IFERROR(VLOOKUP(rennerstabel!$F54,TableGeel[[Renners]:[Punten]],2,0),0)</f>
        <v>0</v>
      </c>
      <c r="AH54" s="83">
        <f>IFERROR(VLOOKUP(rennerstabel!$F54,TablePloeg[[Renners]:[Punten]],2,0),0)</f>
        <v>0</v>
      </c>
      <c r="AI54" s="83">
        <f>IFERROR(VLOOKUP(rennerstabel!$F54,TableGroen[[Renners]:[Punten]],2,0),0)</f>
        <v>0</v>
      </c>
      <c r="AJ54" s="83">
        <f>IFERROR(VLOOKUP(rennerstabel!$F54,TableBolletjes[[Renners]:[Punten]],2,0),0)</f>
        <v>0</v>
      </c>
      <c r="AK54" s="83">
        <f>IFERROR(VLOOKUP(rennerstabel!$F54,TableWit[[Renners]:[Punten]],2,0),0)</f>
        <v>0</v>
      </c>
      <c r="AL54" s="92">
        <f>IF(rennerstabel!$D54="DNS",0,1)</f>
        <v>1</v>
      </c>
    </row>
    <row r="55" spans="2:38" x14ac:dyDescent="0.25">
      <c r="B55" s="93"/>
      <c r="C55" s="93"/>
      <c r="D55" s="93"/>
      <c r="E55" s="94">
        <v>54</v>
      </c>
      <c r="F55" s="84" t="s">
        <v>359</v>
      </c>
      <c r="G55" s="84" t="s">
        <v>356</v>
      </c>
      <c r="H55" s="85">
        <f>SUM(L55:AK55)*rennerstabel!$AL55</f>
        <v>0</v>
      </c>
      <c r="I55" s="86">
        <f>SUM(rennerstabel!$L55:$T55)*rennerstabel!$AL55</f>
        <v>0</v>
      </c>
      <c r="J55" s="87">
        <f>SUM(rennerstabel!$U55:$Z55)*rennerstabel!$AL55</f>
        <v>0</v>
      </c>
      <c r="K55" s="88">
        <f>SUM(rennerstabel!$AA55:$AF55)*rennerstabel!$AL55</f>
        <v>0</v>
      </c>
      <c r="L55" s="89">
        <f>IFERROR(VLOOKUP(rennerstabel!$F55,Etappe1[[Rit 1]:[Punten]],2,0),0)</f>
        <v>0</v>
      </c>
      <c r="M55" s="89">
        <f>IFERROR(VLOOKUP(rennerstabel!$F55,Etappe2[[Rit 2]:[Punten]],2,0),0)</f>
        <v>0</v>
      </c>
      <c r="N55" s="89">
        <f>IFERROR(VLOOKUP(rennerstabel!$F55,Etappe3[[Rit 3]:[Punten]],2,0),0)</f>
        <v>0</v>
      </c>
      <c r="O55" s="89">
        <f>IFERROR(VLOOKUP(rennerstabel!$F55,Etappe4[[Rit 4]:[Punten]],2,0),0)</f>
        <v>0</v>
      </c>
      <c r="P55" s="89">
        <f>IFERROR(VLOOKUP(rennerstabel!$F55,Etappe5[[Rit 5]:[Punten]],2,0),0)</f>
        <v>0</v>
      </c>
      <c r="Q55" s="89">
        <f>IFERROR(VLOOKUP(rennerstabel!$F55,Etappe6[[Rit 6]:[Punten]],2,0),0)</f>
        <v>0</v>
      </c>
      <c r="R55" s="89">
        <f>IFERROR(VLOOKUP(rennerstabel!$F55,Etappe7[[Rit 7]:[Punten]],2,0),0)</f>
        <v>0</v>
      </c>
      <c r="S55" s="89">
        <f>IFERROR(VLOOKUP(rennerstabel!$F55,Etappe8[[Rit 8]:[Punten]],2,0),0)</f>
        <v>0</v>
      </c>
      <c r="T55" s="89">
        <f>IFERROR(VLOOKUP(rennerstabel!$F55,Etappe9[[Rit 9]:[Punten]],2,0),0)</f>
        <v>0</v>
      </c>
      <c r="U55" s="90">
        <f>IFERROR(VLOOKUP(rennerstabel!$F55,Etappe10[[Rit 10]:[Punten]],2,0),0)</f>
        <v>0</v>
      </c>
      <c r="V55" s="90">
        <f>IFERROR(VLOOKUP(rennerstabel!$F55,Etappe11[[Rit 11]:[Punten]],2,0),0)</f>
        <v>0</v>
      </c>
      <c r="W55" s="90">
        <f>IFERROR(VLOOKUP(rennerstabel!$F55,Etappe12[[Rit 12]:[Punten]],2,0),0)</f>
        <v>0</v>
      </c>
      <c r="X55" s="90">
        <f>IFERROR(VLOOKUP(rennerstabel!$F55,Etappe13[[Rit 13]:[Punten]],2,0),0)</f>
        <v>0</v>
      </c>
      <c r="Y55" s="90">
        <f>IFERROR(VLOOKUP(rennerstabel!$F55,Etappe14[[Rit 14]:[Punten]],2,0),0)</f>
        <v>0</v>
      </c>
      <c r="Z55" s="90">
        <f>IFERROR(VLOOKUP(rennerstabel!$F55,Etappe15[[Rit 15]:[Punten]],2,0),0)</f>
        <v>0</v>
      </c>
      <c r="AA55" s="91">
        <f>IFERROR(VLOOKUP(rennerstabel!$F55,Etappe16[[Rit 16]:[Punten]],2,0),0)</f>
        <v>0</v>
      </c>
      <c r="AB55" s="91">
        <f>IFERROR(VLOOKUP(rennerstabel!$F55,Etappe17[[Rit 17]:[Punten]],2,0),0)</f>
        <v>0</v>
      </c>
      <c r="AC55" s="91">
        <f>IFERROR(VLOOKUP(rennerstabel!$F55,Etappe18[[Rit 18]:[Punten]],2,0),0)</f>
        <v>0</v>
      </c>
      <c r="AD55" s="91">
        <f>IFERROR(VLOOKUP(rennerstabel!$F55,Etappe19[[Rit 19]:[Punten]],2,0),0)</f>
        <v>0</v>
      </c>
      <c r="AE55" s="91">
        <f>IFERROR(VLOOKUP(rennerstabel!$F55,Etappe20[[Rit 20]:[Punten]],2,0),0)</f>
        <v>0</v>
      </c>
      <c r="AF55" s="91">
        <f>IFERROR(VLOOKUP(rennerstabel!$F55,Etappe21[[Rit 21]:[Punten]],2,0),0)</f>
        <v>0</v>
      </c>
      <c r="AG55" s="93">
        <f>IFERROR(VLOOKUP(rennerstabel!$F55,TableGeel[[Renners]:[Punten]],2,0),0)</f>
        <v>0</v>
      </c>
      <c r="AH55" s="93">
        <f>IFERROR(VLOOKUP(rennerstabel!$F55,TablePloeg[[Renners]:[Punten]],2,0),0)</f>
        <v>0</v>
      </c>
      <c r="AI55" s="93">
        <f>IFERROR(VLOOKUP(rennerstabel!$F55,TableGroen[[Renners]:[Punten]],2,0),0)</f>
        <v>0</v>
      </c>
      <c r="AJ55" s="93">
        <f>IFERROR(VLOOKUP(rennerstabel!$F55,TableBolletjes[[Renners]:[Punten]],2,0),0)</f>
        <v>0</v>
      </c>
      <c r="AK55" s="93">
        <f>IFERROR(VLOOKUP(rennerstabel!$F55,TableWit[[Renners]:[Punten]],2,0),0)</f>
        <v>0</v>
      </c>
      <c r="AL55" s="95">
        <f>IF(rennerstabel!$D55="DNS",0,1)</f>
        <v>1</v>
      </c>
    </row>
    <row r="56" spans="2:38" x14ac:dyDescent="0.25">
      <c r="B56" s="83"/>
      <c r="C56" s="83"/>
      <c r="D56" s="83"/>
      <c r="E56" s="84">
        <v>55</v>
      </c>
      <c r="F56" s="84" t="s">
        <v>360</v>
      </c>
      <c r="G56" s="84" t="s">
        <v>356</v>
      </c>
      <c r="H56" s="85">
        <f>SUM(L56:AK56)*rennerstabel!$AL56</f>
        <v>0</v>
      </c>
      <c r="I56" s="86">
        <f>SUM(rennerstabel!$L56:$T56)*rennerstabel!$AL56</f>
        <v>0</v>
      </c>
      <c r="J56" s="87">
        <f>SUM(rennerstabel!$U56:$Z56)*rennerstabel!$AL56</f>
        <v>0</v>
      </c>
      <c r="K56" s="88">
        <f>SUM(rennerstabel!$AA56:$AF56)*rennerstabel!$AL56</f>
        <v>0</v>
      </c>
      <c r="L56" s="89">
        <f>IFERROR(VLOOKUP(rennerstabel!$F56,Etappe1[[Rit 1]:[Punten]],2,0),0)</f>
        <v>0</v>
      </c>
      <c r="M56" s="89">
        <f>IFERROR(VLOOKUP(rennerstabel!$F56,Etappe2[[Rit 2]:[Punten]],2,0),0)</f>
        <v>0</v>
      </c>
      <c r="N56" s="89">
        <f>IFERROR(VLOOKUP(rennerstabel!$F56,Etappe3[[Rit 3]:[Punten]],2,0),0)</f>
        <v>0</v>
      </c>
      <c r="O56" s="89">
        <f>IFERROR(VLOOKUP(rennerstabel!$F56,Etappe4[[Rit 4]:[Punten]],2,0),0)</f>
        <v>0</v>
      </c>
      <c r="P56" s="89">
        <f>IFERROR(VLOOKUP(rennerstabel!$F56,Etappe5[[Rit 5]:[Punten]],2,0),0)</f>
        <v>0</v>
      </c>
      <c r="Q56" s="89">
        <f>IFERROR(VLOOKUP(rennerstabel!$F56,Etappe6[[Rit 6]:[Punten]],2,0),0)</f>
        <v>0</v>
      </c>
      <c r="R56" s="89">
        <f>IFERROR(VLOOKUP(rennerstabel!$F56,Etappe7[[Rit 7]:[Punten]],2,0),0)</f>
        <v>0</v>
      </c>
      <c r="S56" s="89">
        <f>IFERROR(VLOOKUP(rennerstabel!$F56,Etappe8[[Rit 8]:[Punten]],2,0),0)</f>
        <v>0</v>
      </c>
      <c r="T56" s="89">
        <f>IFERROR(VLOOKUP(rennerstabel!$F56,Etappe9[[Rit 9]:[Punten]],2,0),0)</f>
        <v>0</v>
      </c>
      <c r="U56" s="90">
        <f>IFERROR(VLOOKUP(rennerstabel!$F56,Etappe10[[Rit 10]:[Punten]],2,0),0)</f>
        <v>0</v>
      </c>
      <c r="V56" s="90">
        <f>IFERROR(VLOOKUP(rennerstabel!$F56,Etappe11[[Rit 11]:[Punten]],2,0),0)</f>
        <v>0</v>
      </c>
      <c r="W56" s="90">
        <f>IFERROR(VLOOKUP(rennerstabel!$F56,Etappe12[[Rit 12]:[Punten]],2,0),0)</f>
        <v>0</v>
      </c>
      <c r="X56" s="90">
        <f>IFERROR(VLOOKUP(rennerstabel!$F56,Etappe13[[Rit 13]:[Punten]],2,0),0)</f>
        <v>0</v>
      </c>
      <c r="Y56" s="90">
        <f>IFERROR(VLOOKUP(rennerstabel!$F56,Etappe14[[Rit 14]:[Punten]],2,0),0)</f>
        <v>0</v>
      </c>
      <c r="Z56" s="90">
        <f>IFERROR(VLOOKUP(rennerstabel!$F56,Etappe15[[Rit 15]:[Punten]],2,0),0)</f>
        <v>0</v>
      </c>
      <c r="AA56" s="91">
        <f>IFERROR(VLOOKUP(rennerstabel!$F56,Etappe16[[Rit 16]:[Punten]],2,0),0)</f>
        <v>0</v>
      </c>
      <c r="AB56" s="91">
        <f>IFERROR(VLOOKUP(rennerstabel!$F56,Etappe17[[Rit 17]:[Punten]],2,0),0)</f>
        <v>0</v>
      </c>
      <c r="AC56" s="91">
        <f>IFERROR(VLOOKUP(rennerstabel!$F56,Etappe18[[Rit 18]:[Punten]],2,0),0)</f>
        <v>0</v>
      </c>
      <c r="AD56" s="91">
        <f>IFERROR(VLOOKUP(rennerstabel!$F56,Etappe19[[Rit 19]:[Punten]],2,0),0)</f>
        <v>0</v>
      </c>
      <c r="AE56" s="91">
        <f>IFERROR(VLOOKUP(rennerstabel!$F56,Etappe20[[Rit 20]:[Punten]],2,0),0)</f>
        <v>0</v>
      </c>
      <c r="AF56" s="91">
        <f>IFERROR(VLOOKUP(rennerstabel!$F56,Etappe21[[Rit 21]:[Punten]],2,0),0)</f>
        <v>0</v>
      </c>
      <c r="AG56" s="83">
        <f>IFERROR(VLOOKUP(rennerstabel!$F56,TableGeel[[Renners]:[Punten]],2,0),0)</f>
        <v>0</v>
      </c>
      <c r="AH56" s="83">
        <f>IFERROR(VLOOKUP(rennerstabel!$F56,TablePloeg[[Renners]:[Punten]],2,0),0)</f>
        <v>0</v>
      </c>
      <c r="AI56" s="83">
        <f>IFERROR(VLOOKUP(rennerstabel!$F56,TableGroen[[Renners]:[Punten]],2,0),0)</f>
        <v>0</v>
      </c>
      <c r="AJ56" s="83">
        <f>IFERROR(VLOOKUP(rennerstabel!$F56,TableBolletjes[[Renners]:[Punten]],2,0),0)</f>
        <v>0</v>
      </c>
      <c r="AK56" s="83">
        <f>IFERROR(VLOOKUP(rennerstabel!$F56,TableWit[[Renners]:[Punten]],2,0),0)</f>
        <v>0</v>
      </c>
      <c r="AL56" s="92">
        <f>IF(rennerstabel!$D56="DNS",0,1)</f>
        <v>1</v>
      </c>
    </row>
    <row r="57" spans="2:38" x14ac:dyDescent="0.25">
      <c r="B57" s="93"/>
      <c r="C57" s="93"/>
      <c r="D57" s="93"/>
      <c r="E57" s="94">
        <v>56</v>
      </c>
      <c r="F57" s="84" t="s">
        <v>361</v>
      </c>
      <c r="G57" s="84" t="s">
        <v>356</v>
      </c>
      <c r="H57" s="85">
        <f>SUM(L57:AK57)*rennerstabel!$AL57</f>
        <v>0</v>
      </c>
      <c r="I57" s="86">
        <f>SUM(rennerstabel!$L57:$T57)*rennerstabel!$AL57</f>
        <v>0</v>
      </c>
      <c r="J57" s="87">
        <f>SUM(rennerstabel!$U57:$Z57)*rennerstabel!$AL57</f>
        <v>0</v>
      </c>
      <c r="K57" s="88">
        <f>SUM(rennerstabel!$AA57:$AF57)*rennerstabel!$AL57</f>
        <v>0</v>
      </c>
      <c r="L57" s="89">
        <f>IFERROR(VLOOKUP(rennerstabel!$F57,Etappe1[[Rit 1]:[Punten]],2,0),0)</f>
        <v>0</v>
      </c>
      <c r="M57" s="89">
        <f>IFERROR(VLOOKUP(rennerstabel!$F57,Etappe2[[Rit 2]:[Punten]],2,0),0)</f>
        <v>0</v>
      </c>
      <c r="N57" s="89">
        <f>IFERROR(VLOOKUP(rennerstabel!$F57,Etappe3[[Rit 3]:[Punten]],2,0),0)</f>
        <v>0</v>
      </c>
      <c r="O57" s="89">
        <f>IFERROR(VLOOKUP(rennerstabel!$F57,Etappe4[[Rit 4]:[Punten]],2,0),0)</f>
        <v>0</v>
      </c>
      <c r="P57" s="89">
        <f>IFERROR(VLOOKUP(rennerstabel!$F57,Etappe5[[Rit 5]:[Punten]],2,0),0)</f>
        <v>0</v>
      </c>
      <c r="Q57" s="89">
        <f>IFERROR(VLOOKUP(rennerstabel!$F57,Etappe6[[Rit 6]:[Punten]],2,0),0)</f>
        <v>0</v>
      </c>
      <c r="R57" s="89">
        <f>IFERROR(VLOOKUP(rennerstabel!$F57,Etappe7[[Rit 7]:[Punten]],2,0),0)</f>
        <v>0</v>
      </c>
      <c r="S57" s="89">
        <f>IFERROR(VLOOKUP(rennerstabel!$F57,Etappe8[[Rit 8]:[Punten]],2,0),0)</f>
        <v>0</v>
      </c>
      <c r="T57" s="89">
        <f>IFERROR(VLOOKUP(rennerstabel!$F57,Etappe9[[Rit 9]:[Punten]],2,0),0)</f>
        <v>0</v>
      </c>
      <c r="U57" s="90">
        <f>IFERROR(VLOOKUP(rennerstabel!$F57,Etappe10[[Rit 10]:[Punten]],2,0),0)</f>
        <v>0</v>
      </c>
      <c r="V57" s="90">
        <f>IFERROR(VLOOKUP(rennerstabel!$F57,Etappe11[[Rit 11]:[Punten]],2,0),0)</f>
        <v>0</v>
      </c>
      <c r="W57" s="90">
        <f>IFERROR(VLOOKUP(rennerstabel!$F57,Etappe12[[Rit 12]:[Punten]],2,0),0)</f>
        <v>0</v>
      </c>
      <c r="X57" s="90">
        <f>IFERROR(VLOOKUP(rennerstabel!$F57,Etappe13[[Rit 13]:[Punten]],2,0),0)</f>
        <v>0</v>
      </c>
      <c r="Y57" s="90">
        <f>IFERROR(VLOOKUP(rennerstabel!$F57,Etappe14[[Rit 14]:[Punten]],2,0),0)</f>
        <v>0</v>
      </c>
      <c r="Z57" s="90">
        <f>IFERROR(VLOOKUP(rennerstabel!$F57,Etappe15[[Rit 15]:[Punten]],2,0),0)</f>
        <v>0</v>
      </c>
      <c r="AA57" s="91">
        <f>IFERROR(VLOOKUP(rennerstabel!$F57,Etappe16[[Rit 16]:[Punten]],2,0),0)</f>
        <v>0</v>
      </c>
      <c r="AB57" s="91">
        <f>IFERROR(VLOOKUP(rennerstabel!$F57,Etappe17[[Rit 17]:[Punten]],2,0),0)</f>
        <v>0</v>
      </c>
      <c r="AC57" s="91">
        <f>IFERROR(VLOOKUP(rennerstabel!$F57,Etappe18[[Rit 18]:[Punten]],2,0),0)</f>
        <v>0</v>
      </c>
      <c r="AD57" s="91">
        <f>IFERROR(VLOOKUP(rennerstabel!$F57,Etappe19[[Rit 19]:[Punten]],2,0),0)</f>
        <v>0</v>
      </c>
      <c r="AE57" s="91">
        <f>IFERROR(VLOOKUP(rennerstabel!$F57,Etappe20[[Rit 20]:[Punten]],2,0),0)</f>
        <v>0</v>
      </c>
      <c r="AF57" s="91">
        <f>IFERROR(VLOOKUP(rennerstabel!$F57,Etappe21[[Rit 21]:[Punten]],2,0),0)</f>
        <v>0</v>
      </c>
      <c r="AG57" s="93">
        <f>IFERROR(VLOOKUP(rennerstabel!$F57,TableGeel[[Renners]:[Punten]],2,0),0)</f>
        <v>0</v>
      </c>
      <c r="AH57" s="93">
        <f>IFERROR(VLOOKUP(rennerstabel!$F57,TablePloeg[[Renners]:[Punten]],2,0),0)</f>
        <v>0</v>
      </c>
      <c r="AI57" s="93">
        <f>IFERROR(VLOOKUP(rennerstabel!$F57,TableGroen[[Renners]:[Punten]],2,0),0)</f>
        <v>0</v>
      </c>
      <c r="AJ57" s="93">
        <f>IFERROR(VLOOKUP(rennerstabel!$F57,TableBolletjes[[Renners]:[Punten]],2,0),0)</f>
        <v>0</v>
      </c>
      <c r="AK57" s="93">
        <f>IFERROR(VLOOKUP(rennerstabel!$F57,TableWit[[Renners]:[Punten]],2,0),0)</f>
        <v>0</v>
      </c>
      <c r="AL57" s="95">
        <f>IF(rennerstabel!$D57="DNS",0,1)</f>
        <v>1</v>
      </c>
    </row>
    <row r="58" spans="2:38" x14ac:dyDescent="0.25">
      <c r="B58" s="83"/>
      <c r="C58" s="83"/>
      <c r="D58" s="83" t="s">
        <v>517</v>
      </c>
      <c r="E58" s="84">
        <v>57</v>
      </c>
      <c r="F58" s="84" t="s">
        <v>362</v>
      </c>
      <c r="G58" s="84" t="s">
        <v>356</v>
      </c>
      <c r="H58" s="85">
        <f>SUM(L58:AK58)*rennerstabel!$AL58</f>
        <v>0</v>
      </c>
      <c r="I58" s="86">
        <f>SUM(rennerstabel!$L58:$T58)*rennerstabel!$AL58</f>
        <v>0</v>
      </c>
      <c r="J58" s="87">
        <f>SUM(rennerstabel!$U58:$Z58)*rennerstabel!$AL58</f>
        <v>0</v>
      </c>
      <c r="K58" s="88">
        <f>SUM(rennerstabel!$AA58:$AF58)*rennerstabel!$AL58</f>
        <v>0</v>
      </c>
      <c r="L58" s="89">
        <f>IFERROR(VLOOKUP(rennerstabel!$F58,Etappe1[[Rit 1]:[Punten]],2,0),0)</f>
        <v>0</v>
      </c>
      <c r="M58" s="89">
        <f>IFERROR(VLOOKUP(rennerstabel!$F58,Etappe2[[Rit 2]:[Punten]],2,0),0)</f>
        <v>0</v>
      </c>
      <c r="N58" s="89">
        <f>IFERROR(VLOOKUP(rennerstabel!$F58,Etappe3[[Rit 3]:[Punten]],2,0),0)</f>
        <v>0</v>
      </c>
      <c r="O58" s="89">
        <f>IFERROR(VLOOKUP(rennerstabel!$F58,Etappe4[[Rit 4]:[Punten]],2,0),0)</f>
        <v>0</v>
      </c>
      <c r="P58" s="89">
        <f>IFERROR(VLOOKUP(rennerstabel!$F58,Etappe5[[Rit 5]:[Punten]],2,0),0)</f>
        <v>0</v>
      </c>
      <c r="Q58" s="89">
        <f>IFERROR(VLOOKUP(rennerstabel!$F58,Etappe6[[Rit 6]:[Punten]],2,0),0)</f>
        <v>0</v>
      </c>
      <c r="R58" s="89">
        <f>IFERROR(VLOOKUP(rennerstabel!$F58,Etappe7[[Rit 7]:[Punten]],2,0),0)</f>
        <v>0</v>
      </c>
      <c r="S58" s="89">
        <f>IFERROR(VLOOKUP(rennerstabel!$F58,Etappe8[[Rit 8]:[Punten]],2,0),0)</f>
        <v>0</v>
      </c>
      <c r="T58" s="89">
        <f>IFERROR(VLOOKUP(rennerstabel!$F58,Etappe9[[Rit 9]:[Punten]],2,0),0)</f>
        <v>0</v>
      </c>
      <c r="U58" s="90">
        <f>IFERROR(VLOOKUP(rennerstabel!$F58,Etappe10[[Rit 10]:[Punten]],2,0),0)</f>
        <v>0</v>
      </c>
      <c r="V58" s="90">
        <f>IFERROR(VLOOKUP(rennerstabel!$F58,Etappe11[[Rit 11]:[Punten]],2,0),0)</f>
        <v>0</v>
      </c>
      <c r="W58" s="90">
        <f>IFERROR(VLOOKUP(rennerstabel!$F58,Etappe12[[Rit 12]:[Punten]],2,0),0)</f>
        <v>0</v>
      </c>
      <c r="X58" s="90">
        <f>IFERROR(VLOOKUP(rennerstabel!$F58,Etappe13[[Rit 13]:[Punten]],2,0),0)</f>
        <v>0</v>
      </c>
      <c r="Y58" s="90">
        <f>IFERROR(VLOOKUP(rennerstabel!$F58,Etappe14[[Rit 14]:[Punten]],2,0),0)</f>
        <v>0</v>
      </c>
      <c r="Z58" s="90">
        <f>IFERROR(VLOOKUP(rennerstabel!$F58,Etappe15[[Rit 15]:[Punten]],2,0),0)</f>
        <v>0</v>
      </c>
      <c r="AA58" s="91">
        <f>IFERROR(VLOOKUP(rennerstabel!$F58,Etappe16[[Rit 16]:[Punten]],2,0),0)</f>
        <v>0</v>
      </c>
      <c r="AB58" s="91">
        <f>IFERROR(VLOOKUP(rennerstabel!$F58,Etappe17[[Rit 17]:[Punten]],2,0),0)</f>
        <v>0</v>
      </c>
      <c r="AC58" s="91">
        <f>IFERROR(VLOOKUP(rennerstabel!$F58,Etappe18[[Rit 18]:[Punten]],2,0),0)</f>
        <v>0</v>
      </c>
      <c r="AD58" s="91">
        <f>IFERROR(VLOOKUP(rennerstabel!$F58,Etappe19[[Rit 19]:[Punten]],2,0),0)</f>
        <v>0</v>
      </c>
      <c r="AE58" s="91">
        <f>IFERROR(VLOOKUP(rennerstabel!$F58,Etappe20[[Rit 20]:[Punten]],2,0),0)</f>
        <v>0</v>
      </c>
      <c r="AF58" s="91">
        <f>IFERROR(VLOOKUP(rennerstabel!$F58,Etappe21[[Rit 21]:[Punten]],2,0),0)</f>
        <v>0</v>
      </c>
      <c r="AG58" s="83">
        <f>IFERROR(VLOOKUP(rennerstabel!$F58,TableGeel[[Renners]:[Punten]],2,0),0)</f>
        <v>0</v>
      </c>
      <c r="AH58" s="83">
        <f>IFERROR(VLOOKUP(rennerstabel!$F58,TablePloeg[[Renners]:[Punten]],2,0),0)</f>
        <v>0</v>
      </c>
      <c r="AI58" s="83">
        <f>IFERROR(VLOOKUP(rennerstabel!$F58,TableGroen[[Renners]:[Punten]],2,0),0)</f>
        <v>0</v>
      </c>
      <c r="AJ58" s="83">
        <f>IFERROR(VLOOKUP(rennerstabel!$F58,TableBolletjes[[Renners]:[Punten]],2,0),0)</f>
        <v>0</v>
      </c>
      <c r="AK58" s="83">
        <f>IFERROR(VLOOKUP(rennerstabel!$F58,TableWit[[Renners]:[Punten]],2,0),0)</f>
        <v>0</v>
      </c>
      <c r="AL58" s="92">
        <f>IF(rennerstabel!$D58="DNS",0,1)</f>
        <v>0</v>
      </c>
    </row>
    <row r="59" spans="2:38" x14ac:dyDescent="0.25">
      <c r="B59" s="93"/>
      <c r="C59" s="93"/>
      <c r="D59" s="93" t="s">
        <v>517</v>
      </c>
      <c r="E59" s="94">
        <v>58</v>
      </c>
      <c r="F59" s="84" t="s">
        <v>363</v>
      </c>
      <c r="G59" s="84" t="s">
        <v>356</v>
      </c>
      <c r="H59" s="85">
        <f>SUM(L59:AK59)*rennerstabel!$AL59</f>
        <v>0</v>
      </c>
      <c r="I59" s="86">
        <f>SUM(rennerstabel!$L59:$T59)*rennerstabel!$AL59</f>
        <v>0</v>
      </c>
      <c r="J59" s="87">
        <f>SUM(rennerstabel!$U59:$Z59)*rennerstabel!$AL59</f>
        <v>0</v>
      </c>
      <c r="K59" s="88">
        <f>SUM(rennerstabel!$AA59:$AF59)*rennerstabel!$AL59</f>
        <v>0</v>
      </c>
      <c r="L59" s="89">
        <f>IFERROR(VLOOKUP(rennerstabel!$F59,Etappe1[[Rit 1]:[Punten]],2,0),0)</f>
        <v>0</v>
      </c>
      <c r="M59" s="89">
        <f>IFERROR(VLOOKUP(rennerstabel!$F59,Etappe2[[Rit 2]:[Punten]],2,0),0)</f>
        <v>0</v>
      </c>
      <c r="N59" s="89">
        <f>IFERROR(VLOOKUP(rennerstabel!$F59,Etappe3[[Rit 3]:[Punten]],2,0),0)</f>
        <v>0</v>
      </c>
      <c r="O59" s="89">
        <f>IFERROR(VLOOKUP(rennerstabel!$F59,Etappe4[[Rit 4]:[Punten]],2,0),0)</f>
        <v>0</v>
      </c>
      <c r="P59" s="89">
        <f>IFERROR(VLOOKUP(rennerstabel!$F59,Etappe5[[Rit 5]:[Punten]],2,0),0)</f>
        <v>0</v>
      </c>
      <c r="Q59" s="89">
        <f>IFERROR(VLOOKUP(rennerstabel!$F59,Etappe6[[Rit 6]:[Punten]],2,0),0)</f>
        <v>0</v>
      </c>
      <c r="R59" s="89">
        <f>IFERROR(VLOOKUP(rennerstabel!$F59,Etappe7[[Rit 7]:[Punten]],2,0),0)</f>
        <v>0</v>
      </c>
      <c r="S59" s="89">
        <f>IFERROR(VLOOKUP(rennerstabel!$F59,Etappe8[[Rit 8]:[Punten]],2,0),0)</f>
        <v>0</v>
      </c>
      <c r="T59" s="89">
        <f>IFERROR(VLOOKUP(rennerstabel!$F59,Etappe9[[Rit 9]:[Punten]],2,0),0)</f>
        <v>0</v>
      </c>
      <c r="U59" s="90">
        <f>IFERROR(VLOOKUP(rennerstabel!$F59,Etappe10[[Rit 10]:[Punten]],2,0),0)</f>
        <v>0</v>
      </c>
      <c r="V59" s="90">
        <f>IFERROR(VLOOKUP(rennerstabel!$F59,Etappe11[[Rit 11]:[Punten]],2,0),0)</f>
        <v>0</v>
      </c>
      <c r="W59" s="90">
        <f>IFERROR(VLOOKUP(rennerstabel!$F59,Etappe12[[Rit 12]:[Punten]],2,0),0)</f>
        <v>0</v>
      </c>
      <c r="X59" s="90">
        <f>IFERROR(VLOOKUP(rennerstabel!$F59,Etappe13[[Rit 13]:[Punten]],2,0),0)</f>
        <v>0</v>
      </c>
      <c r="Y59" s="90">
        <f>IFERROR(VLOOKUP(rennerstabel!$F59,Etappe14[[Rit 14]:[Punten]],2,0),0)</f>
        <v>0</v>
      </c>
      <c r="Z59" s="90">
        <f>IFERROR(VLOOKUP(rennerstabel!$F59,Etappe15[[Rit 15]:[Punten]],2,0),0)</f>
        <v>0</v>
      </c>
      <c r="AA59" s="91">
        <f>IFERROR(VLOOKUP(rennerstabel!$F59,Etappe16[[Rit 16]:[Punten]],2,0),0)</f>
        <v>0</v>
      </c>
      <c r="AB59" s="91">
        <f>IFERROR(VLOOKUP(rennerstabel!$F59,Etappe17[[Rit 17]:[Punten]],2,0),0)</f>
        <v>0</v>
      </c>
      <c r="AC59" s="91">
        <f>IFERROR(VLOOKUP(rennerstabel!$F59,Etappe18[[Rit 18]:[Punten]],2,0),0)</f>
        <v>0</v>
      </c>
      <c r="AD59" s="91">
        <f>IFERROR(VLOOKUP(rennerstabel!$F59,Etappe19[[Rit 19]:[Punten]],2,0),0)</f>
        <v>0</v>
      </c>
      <c r="AE59" s="91">
        <f>IFERROR(VLOOKUP(rennerstabel!$F59,Etappe20[[Rit 20]:[Punten]],2,0),0)</f>
        <v>0</v>
      </c>
      <c r="AF59" s="91">
        <f>IFERROR(VLOOKUP(rennerstabel!$F59,Etappe21[[Rit 21]:[Punten]],2,0),0)</f>
        <v>0</v>
      </c>
      <c r="AG59" s="93">
        <f>IFERROR(VLOOKUP(rennerstabel!$F59,TableGeel[[Renners]:[Punten]],2,0),0)</f>
        <v>0</v>
      </c>
      <c r="AH59" s="93">
        <f>IFERROR(VLOOKUP(rennerstabel!$F59,TablePloeg[[Renners]:[Punten]],2,0),0)</f>
        <v>0</v>
      </c>
      <c r="AI59" s="93">
        <f>IFERROR(VLOOKUP(rennerstabel!$F59,TableGroen[[Renners]:[Punten]],2,0),0)</f>
        <v>0</v>
      </c>
      <c r="AJ59" s="93">
        <f>IFERROR(VLOOKUP(rennerstabel!$F59,TableBolletjes[[Renners]:[Punten]],2,0),0)</f>
        <v>0</v>
      </c>
      <c r="AK59" s="93">
        <f>IFERROR(VLOOKUP(rennerstabel!$F59,TableWit[[Renners]:[Punten]],2,0),0)</f>
        <v>0</v>
      </c>
      <c r="AL59" s="95">
        <f>IF(rennerstabel!$D59="DNS",0,1)</f>
        <v>0</v>
      </c>
    </row>
    <row r="60" spans="2:38" x14ac:dyDescent="0.25">
      <c r="B60" s="83"/>
      <c r="C60" s="83"/>
      <c r="D60" s="83" t="s">
        <v>517</v>
      </c>
      <c r="E60" s="84">
        <v>59</v>
      </c>
      <c r="F60" s="84" t="s">
        <v>521</v>
      </c>
      <c r="G60" s="84" t="s">
        <v>356</v>
      </c>
      <c r="H60" s="85">
        <f>SUM(L60:AK60)*rennerstabel!$AL60</f>
        <v>0</v>
      </c>
      <c r="I60" s="86">
        <f>SUM(rennerstabel!$L60:$T60)*rennerstabel!$AL60</f>
        <v>0</v>
      </c>
      <c r="J60" s="87">
        <f>SUM(rennerstabel!$U60:$Z60)*rennerstabel!$AL60</f>
        <v>0</v>
      </c>
      <c r="K60" s="88">
        <f>SUM(rennerstabel!$AA60:$AF60)*rennerstabel!$AL60</f>
        <v>0</v>
      </c>
      <c r="L60" s="89">
        <f>IFERROR(VLOOKUP(rennerstabel!$F60,Etappe1[[Rit 1]:[Punten]],2,0),0)</f>
        <v>0</v>
      </c>
      <c r="M60" s="89">
        <f>IFERROR(VLOOKUP(rennerstabel!$F60,Etappe2[[Rit 2]:[Punten]],2,0),0)</f>
        <v>0</v>
      </c>
      <c r="N60" s="89">
        <f>IFERROR(VLOOKUP(rennerstabel!$F60,Etappe3[[Rit 3]:[Punten]],2,0),0)</f>
        <v>0</v>
      </c>
      <c r="O60" s="89">
        <f>IFERROR(VLOOKUP(rennerstabel!$F60,Etappe4[[Rit 4]:[Punten]],2,0),0)</f>
        <v>0</v>
      </c>
      <c r="P60" s="89">
        <f>IFERROR(VLOOKUP(rennerstabel!$F60,Etappe5[[Rit 5]:[Punten]],2,0),0)</f>
        <v>0</v>
      </c>
      <c r="Q60" s="89">
        <f>IFERROR(VLOOKUP(rennerstabel!$F60,Etappe6[[Rit 6]:[Punten]],2,0),0)</f>
        <v>0</v>
      </c>
      <c r="R60" s="89">
        <f>IFERROR(VLOOKUP(rennerstabel!$F60,Etappe7[[Rit 7]:[Punten]],2,0),0)</f>
        <v>0</v>
      </c>
      <c r="S60" s="89">
        <f>IFERROR(VLOOKUP(rennerstabel!$F60,Etappe8[[Rit 8]:[Punten]],2,0),0)</f>
        <v>0</v>
      </c>
      <c r="T60" s="89">
        <f>IFERROR(VLOOKUP(rennerstabel!$F60,Etappe9[[Rit 9]:[Punten]],2,0),0)</f>
        <v>0</v>
      </c>
      <c r="U60" s="90">
        <f>IFERROR(VLOOKUP(rennerstabel!$F60,Etappe10[[Rit 10]:[Punten]],2,0),0)</f>
        <v>0</v>
      </c>
      <c r="V60" s="90">
        <f>IFERROR(VLOOKUP(rennerstabel!$F60,Etappe11[[Rit 11]:[Punten]],2,0),0)</f>
        <v>0</v>
      </c>
      <c r="W60" s="90">
        <f>IFERROR(VLOOKUP(rennerstabel!$F60,Etappe12[[Rit 12]:[Punten]],2,0),0)</f>
        <v>0</v>
      </c>
      <c r="X60" s="90">
        <f>IFERROR(VLOOKUP(rennerstabel!$F60,Etappe13[[Rit 13]:[Punten]],2,0),0)</f>
        <v>0</v>
      </c>
      <c r="Y60" s="90">
        <f>IFERROR(VLOOKUP(rennerstabel!$F60,Etappe14[[Rit 14]:[Punten]],2,0),0)</f>
        <v>0</v>
      </c>
      <c r="Z60" s="90">
        <f>IFERROR(VLOOKUP(rennerstabel!$F60,Etappe15[[Rit 15]:[Punten]],2,0),0)</f>
        <v>0</v>
      </c>
      <c r="AA60" s="91">
        <f>IFERROR(VLOOKUP(rennerstabel!$F60,Etappe16[[Rit 16]:[Punten]],2,0),0)</f>
        <v>0</v>
      </c>
      <c r="AB60" s="91">
        <f>IFERROR(VLOOKUP(rennerstabel!$F60,Etappe17[[Rit 17]:[Punten]],2,0),0)</f>
        <v>0</v>
      </c>
      <c r="AC60" s="91">
        <f>IFERROR(VLOOKUP(rennerstabel!$F60,Etappe18[[Rit 18]:[Punten]],2,0),0)</f>
        <v>0</v>
      </c>
      <c r="AD60" s="91">
        <f>IFERROR(VLOOKUP(rennerstabel!$F60,Etappe19[[Rit 19]:[Punten]],2,0),0)</f>
        <v>0</v>
      </c>
      <c r="AE60" s="91">
        <f>IFERROR(VLOOKUP(rennerstabel!$F60,Etappe20[[Rit 20]:[Punten]],2,0),0)</f>
        <v>0</v>
      </c>
      <c r="AF60" s="91">
        <f>IFERROR(VLOOKUP(rennerstabel!$F60,Etappe21[[Rit 21]:[Punten]],2,0),0)</f>
        <v>0</v>
      </c>
      <c r="AG60" s="83">
        <f>IFERROR(VLOOKUP(rennerstabel!$F60,TableGeel[[Renners]:[Punten]],2,0),0)</f>
        <v>0</v>
      </c>
      <c r="AH60" s="83">
        <f>IFERROR(VLOOKUP(rennerstabel!$F60,TablePloeg[[Renners]:[Punten]],2,0),0)</f>
        <v>0</v>
      </c>
      <c r="AI60" s="83">
        <f>IFERROR(VLOOKUP(rennerstabel!$F60,TableGroen[[Renners]:[Punten]],2,0),0)</f>
        <v>0</v>
      </c>
      <c r="AJ60" s="83">
        <f>IFERROR(VLOOKUP(rennerstabel!$F60,TableBolletjes[[Renners]:[Punten]],2,0),0)</f>
        <v>0</v>
      </c>
      <c r="AK60" s="83">
        <f>IFERROR(VLOOKUP(rennerstabel!$F60,TableWit[[Renners]:[Punten]],2,0),0)</f>
        <v>0</v>
      </c>
      <c r="AL60" s="92">
        <f>IF(rennerstabel!$D60="DNS",0,1)</f>
        <v>0</v>
      </c>
    </row>
    <row r="61" spans="2:38" x14ac:dyDescent="0.25">
      <c r="B61" s="93"/>
      <c r="C61" s="93"/>
      <c r="D61" s="93"/>
      <c r="E61" s="94">
        <v>60</v>
      </c>
      <c r="F61" s="84" t="s">
        <v>522</v>
      </c>
      <c r="G61" s="84" t="s">
        <v>356</v>
      </c>
      <c r="H61" s="85">
        <f>SUM(L61:AK61)*rennerstabel!$AL61</f>
        <v>0</v>
      </c>
      <c r="I61" s="86">
        <f>SUM(rennerstabel!$L61:$T61)*rennerstabel!$AL61</f>
        <v>0</v>
      </c>
      <c r="J61" s="87">
        <f>SUM(rennerstabel!$U61:$Z61)*rennerstabel!$AL61</f>
        <v>0</v>
      </c>
      <c r="K61" s="88">
        <f>SUM(rennerstabel!$AA61:$AF61)*rennerstabel!$AL61</f>
        <v>0</v>
      </c>
      <c r="L61" s="89">
        <f>IFERROR(VLOOKUP(rennerstabel!$F61,Etappe1[[Rit 1]:[Punten]],2,0),0)</f>
        <v>0</v>
      </c>
      <c r="M61" s="89">
        <f>IFERROR(VLOOKUP(rennerstabel!$F61,Etappe2[[Rit 2]:[Punten]],2,0),0)</f>
        <v>0</v>
      </c>
      <c r="N61" s="89">
        <f>IFERROR(VLOOKUP(rennerstabel!$F61,Etappe3[[Rit 3]:[Punten]],2,0),0)</f>
        <v>0</v>
      </c>
      <c r="O61" s="89">
        <f>IFERROR(VLOOKUP(rennerstabel!$F61,Etappe4[[Rit 4]:[Punten]],2,0),0)</f>
        <v>0</v>
      </c>
      <c r="P61" s="89">
        <f>IFERROR(VLOOKUP(rennerstabel!$F61,Etappe5[[Rit 5]:[Punten]],2,0),0)</f>
        <v>0</v>
      </c>
      <c r="Q61" s="89">
        <f>IFERROR(VLOOKUP(rennerstabel!$F61,Etappe6[[Rit 6]:[Punten]],2,0),0)</f>
        <v>0</v>
      </c>
      <c r="R61" s="89">
        <f>IFERROR(VLOOKUP(rennerstabel!$F61,Etappe7[[Rit 7]:[Punten]],2,0),0)</f>
        <v>0</v>
      </c>
      <c r="S61" s="89">
        <f>IFERROR(VLOOKUP(rennerstabel!$F61,Etappe8[[Rit 8]:[Punten]],2,0),0)</f>
        <v>0</v>
      </c>
      <c r="T61" s="89">
        <f>IFERROR(VLOOKUP(rennerstabel!$F61,Etappe9[[Rit 9]:[Punten]],2,0),0)</f>
        <v>0</v>
      </c>
      <c r="U61" s="90">
        <f>IFERROR(VLOOKUP(rennerstabel!$F61,Etappe10[[Rit 10]:[Punten]],2,0),0)</f>
        <v>0</v>
      </c>
      <c r="V61" s="90">
        <f>IFERROR(VLOOKUP(rennerstabel!$F61,Etappe11[[Rit 11]:[Punten]],2,0),0)</f>
        <v>0</v>
      </c>
      <c r="W61" s="90">
        <f>IFERROR(VLOOKUP(rennerstabel!$F61,Etappe12[[Rit 12]:[Punten]],2,0),0)</f>
        <v>0</v>
      </c>
      <c r="X61" s="90">
        <f>IFERROR(VLOOKUP(rennerstabel!$F61,Etappe13[[Rit 13]:[Punten]],2,0),0)</f>
        <v>0</v>
      </c>
      <c r="Y61" s="90">
        <f>IFERROR(VLOOKUP(rennerstabel!$F61,Etappe14[[Rit 14]:[Punten]],2,0),0)</f>
        <v>0</v>
      </c>
      <c r="Z61" s="90">
        <f>IFERROR(VLOOKUP(rennerstabel!$F61,Etappe15[[Rit 15]:[Punten]],2,0),0)</f>
        <v>0</v>
      </c>
      <c r="AA61" s="91">
        <f>IFERROR(VLOOKUP(rennerstabel!$F61,Etappe16[[Rit 16]:[Punten]],2,0),0)</f>
        <v>0</v>
      </c>
      <c r="AB61" s="91">
        <f>IFERROR(VLOOKUP(rennerstabel!$F61,Etappe17[[Rit 17]:[Punten]],2,0),0)</f>
        <v>0</v>
      </c>
      <c r="AC61" s="91">
        <f>IFERROR(VLOOKUP(rennerstabel!$F61,Etappe18[[Rit 18]:[Punten]],2,0),0)</f>
        <v>0</v>
      </c>
      <c r="AD61" s="91">
        <f>IFERROR(VLOOKUP(rennerstabel!$F61,Etappe19[[Rit 19]:[Punten]],2,0),0)</f>
        <v>0</v>
      </c>
      <c r="AE61" s="91">
        <f>IFERROR(VLOOKUP(rennerstabel!$F61,Etappe20[[Rit 20]:[Punten]],2,0),0)</f>
        <v>0</v>
      </c>
      <c r="AF61" s="91">
        <f>IFERROR(VLOOKUP(rennerstabel!$F61,Etappe21[[Rit 21]:[Punten]],2,0),0)</f>
        <v>0</v>
      </c>
      <c r="AG61" s="93">
        <f>IFERROR(VLOOKUP(rennerstabel!$F61,TableGeel[[Renners]:[Punten]],2,0),0)</f>
        <v>0</v>
      </c>
      <c r="AH61" s="93">
        <f>IFERROR(VLOOKUP(rennerstabel!$F61,TablePloeg[[Renners]:[Punten]],2,0),0)</f>
        <v>0</v>
      </c>
      <c r="AI61" s="93">
        <f>IFERROR(VLOOKUP(rennerstabel!$F61,TableGroen[[Renners]:[Punten]],2,0),0)</f>
        <v>0</v>
      </c>
      <c r="AJ61" s="93">
        <f>IFERROR(VLOOKUP(rennerstabel!$F61,TableBolletjes[[Renners]:[Punten]],2,0),0)</f>
        <v>0</v>
      </c>
      <c r="AK61" s="93">
        <f>IFERROR(VLOOKUP(rennerstabel!$F61,TableWit[[Renners]:[Punten]],2,0),0)</f>
        <v>0</v>
      </c>
      <c r="AL61" s="95">
        <f>IF(rennerstabel!$D61="DNS",0,1)</f>
        <v>1</v>
      </c>
    </row>
    <row r="62" spans="2:38" x14ac:dyDescent="0.25">
      <c r="B62" s="83"/>
      <c r="C62" s="83"/>
      <c r="D62" s="83"/>
      <c r="E62" s="84">
        <v>61</v>
      </c>
      <c r="F62" s="84" t="s">
        <v>188</v>
      </c>
      <c r="G62" s="84" t="s">
        <v>364</v>
      </c>
      <c r="H62" s="85">
        <f>SUM(L62:AK62)*rennerstabel!$AL62</f>
        <v>0</v>
      </c>
      <c r="I62" s="86">
        <f>SUM(rennerstabel!$L62:$T62)*rennerstabel!$AL62</f>
        <v>0</v>
      </c>
      <c r="J62" s="87">
        <f>SUM(rennerstabel!$U62:$Z62)*rennerstabel!$AL62</f>
        <v>0</v>
      </c>
      <c r="K62" s="88">
        <f>SUM(rennerstabel!$AA62:$AF62)*rennerstabel!$AL62</f>
        <v>0</v>
      </c>
      <c r="L62" s="89">
        <f>IFERROR(VLOOKUP(rennerstabel!$F62,Etappe1[[Rit 1]:[Punten]],2,0),0)</f>
        <v>0</v>
      </c>
      <c r="M62" s="89">
        <f>IFERROR(VLOOKUP(rennerstabel!$F62,Etappe2[[Rit 2]:[Punten]],2,0),0)</f>
        <v>0</v>
      </c>
      <c r="N62" s="89">
        <f>IFERROR(VLOOKUP(rennerstabel!$F62,Etappe3[[Rit 3]:[Punten]],2,0),0)</f>
        <v>0</v>
      </c>
      <c r="O62" s="89">
        <f>IFERROR(VLOOKUP(rennerstabel!$F62,Etappe4[[Rit 4]:[Punten]],2,0),0)</f>
        <v>0</v>
      </c>
      <c r="P62" s="89">
        <f>IFERROR(VLOOKUP(rennerstabel!$F62,Etappe5[[Rit 5]:[Punten]],2,0),0)</f>
        <v>0</v>
      </c>
      <c r="Q62" s="89">
        <f>IFERROR(VLOOKUP(rennerstabel!$F62,Etappe6[[Rit 6]:[Punten]],2,0),0)</f>
        <v>0</v>
      </c>
      <c r="R62" s="89">
        <f>IFERROR(VLOOKUP(rennerstabel!$F62,Etappe7[[Rit 7]:[Punten]],2,0),0)</f>
        <v>0</v>
      </c>
      <c r="S62" s="89">
        <f>IFERROR(VLOOKUP(rennerstabel!$F62,Etappe8[[Rit 8]:[Punten]],2,0),0)</f>
        <v>0</v>
      </c>
      <c r="T62" s="89">
        <f>IFERROR(VLOOKUP(rennerstabel!$F62,Etappe9[[Rit 9]:[Punten]],2,0),0)</f>
        <v>0</v>
      </c>
      <c r="U62" s="90">
        <f>IFERROR(VLOOKUP(rennerstabel!$F62,Etappe10[[Rit 10]:[Punten]],2,0),0)</f>
        <v>0</v>
      </c>
      <c r="V62" s="90">
        <f>IFERROR(VLOOKUP(rennerstabel!$F62,Etappe11[[Rit 11]:[Punten]],2,0),0)</f>
        <v>0</v>
      </c>
      <c r="W62" s="90">
        <f>IFERROR(VLOOKUP(rennerstabel!$F62,Etappe12[[Rit 12]:[Punten]],2,0),0)</f>
        <v>0</v>
      </c>
      <c r="X62" s="90">
        <f>IFERROR(VLOOKUP(rennerstabel!$F62,Etappe13[[Rit 13]:[Punten]],2,0),0)</f>
        <v>0</v>
      </c>
      <c r="Y62" s="90">
        <f>IFERROR(VLOOKUP(rennerstabel!$F62,Etappe14[[Rit 14]:[Punten]],2,0),0)</f>
        <v>0</v>
      </c>
      <c r="Z62" s="90">
        <f>IFERROR(VLOOKUP(rennerstabel!$F62,Etappe15[[Rit 15]:[Punten]],2,0),0)</f>
        <v>0</v>
      </c>
      <c r="AA62" s="91">
        <f>IFERROR(VLOOKUP(rennerstabel!$F62,Etappe16[[Rit 16]:[Punten]],2,0),0)</f>
        <v>0</v>
      </c>
      <c r="AB62" s="91">
        <f>IFERROR(VLOOKUP(rennerstabel!$F62,Etappe17[[Rit 17]:[Punten]],2,0),0)</f>
        <v>0</v>
      </c>
      <c r="AC62" s="91">
        <f>IFERROR(VLOOKUP(rennerstabel!$F62,Etappe18[[Rit 18]:[Punten]],2,0),0)</f>
        <v>0</v>
      </c>
      <c r="AD62" s="91">
        <f>IFERROR(VLOOKUP(rennerstabel!$F62,Etappe19[[Rit 19]:[Punten]],2,0),0)</f>
        <v>0</v>
      </c>
      <c r="AE62" s="91">
        <f>IFERROR(VLOOKUP(rennerstabel!$F62,Etappe20[[Rit 20]:[Punten]],2,0),0)</f>
        <v>0</v>
      </c>
      <c r="AF62" s="91">
        <f>IFERROR(VLOOKUP(rennerstabel!$F62,Etappe21[[Rit 21]:[Punten]],2,0),0)</f>
        <v>0</v>
      </c>
      <c r="AG62" s="83">
        <f>IFERROR(VLOOKUP(rennerstabel!$F62,TableGeel[[Renners]:[Punten]],2,0),0)</f>
        <v>0</v>
      </c>
      <c r="AH62" s="83">
        <f>IFERROR(VLOOKUP(rennerstabel!$F62,TablePloeg[[Renners]:[Punten]],2,0),0)</f>
        <v>0</v>
      </c>
      <c r="AI62" s="83">
        <f>IFERROR(VLOOKUP(rennerstabel!$F62,TableGroen[[Renners]:[Punten]],2,0),0)</f>
        <v>0</v>
      </c>
      <c r="AJ62" s="83">
        <f>IFERROR(VLOOKUP(rennerstabel!$F62,TableBolletjes[[Renners]:[Punten]],2,0),0)</f>
        <v>0</v>
      </c>
      <c r="AK62" s="83">
        <f>IFERROR(VLOOKUP(rennerstabel!$F62,TableWit[[Renners]:[Punten]],2,0),0)</f>
        <v>0</v>
      </c>
      <c r="AL62" s="92">
        <f>IF(rennerstabel!$D62="DNS",0,1)</f>
        <v>1</v>
      </c>
    </row>
    <row r="63" spans="2:38" x14ac:dyDescent="0.25">
      <c r="B63" s="93"/>
      <c r="C63" s="93"/>
      <c r="D63" s="93"/>
      <c r="E63" s="94">
        <v>62</v>
      </c>
      <c r="F63" s="84" t="s">
        <v>365</v>
      </c>
      <c r="G63" s="84" t="s">
        <v>364</v>
      </c>
      <c r="H63" s="85">
        <f>SUM(L63:AK63)*rennerstabel!$AL63</f>
        <v>0</v>
      </c>
      <c r="I63" s="86">
        <f>SUM(rennerstabel!$L63:$T63)*rennerstabel!$AL63</f>
        <v>0</v>
      </c>
      <c r="J63" s="87">
        <f>SUM(rennerstabel!$U63:$Z63)*rennerstabel!$AL63</f>
        <v>0</v>
      </c>
      <c r="K63" s="88">
        <f>SUM(rennerstabel!$AA63:$AF63)*rennerstabel!$AL63</f>
        <v>0</v>
      </c>
      <c r="L63" s="89">
        <f>IFERROR(VLOOKUP(rennerstabel!$F63,Etappe1[[Rit 1]:[Punten]],2,0),0)</f>
        <v>0</v>
      </c>
      <c r="M63" s="89">
        <f>IFERROR(VLOOKUP(rennerstabel!$F63,Etappe2[[Rit 2]:[Punten]],2,0),0)</f>
        <v>0</v>
      </c>
      <c r="N63" s="89">
        <f>IFERROR(VLOOKUP(rennerstabel!$F63,Etappe3[[Rit 3]:[Punten]],2,0),0)</f>
        <v>0</v>
      </c>
      <c r="O63" s="89">
        <f>IFERROR(VLOOKUP(rennerstabel!$F63,Etappe4[[Rit 4]:[Punten]],2,0),0)</f>
        <v>0</v>
      </c>
      <c r="P63" s="89">
        <f>IFERROR(VLOOKUP(rennerstabel!$F63,Etappe5[[Rit 5]:[Punten]],2,0),0)</f>
        <v>0</v>
      </c>
      <c r="Q63" s="89">
        <f>IFERROR(VLOOKUP(rennerstabel!$F63,Etappe6[[Rit 6]:[Punten]],2,0),0)</f>
        <v>0</v>
      </c>
      <c r="R63" s="89">
        <f>IFERROR(VLOOKUP(rennerstabel!$F63,Etappe7[[Rit 7]:[Punten]],2,0),0)</f>
        <v>0</v>
      </c>
      <c r="S63" s="89">
        <f>IFERROR(VLOOKUP(rennerstabel!$F63,Etappe8[[Rit 8]:[Punten]],2,0),0)</f>
        <v>0</v>
      </c>
      <c r="T63" s="89">
        <f>IFERROR(VLOOKUP(rennerstabel!$F63,Etappe9[[Rit 9]:[Punten]],2,0),0)</f>
        <v>0</v>
      </c>
      <c r="U63" s="90">
        <f>IFERROR(VLOOKUP(rennerstabel!$F63,Etappe10[[Rit 10]:[Punten]],2,0),0)</f>
        <v>0</v>
      </c>
      <c r="V63" s="90">
        <f>IFERROR(VLOOKUP(rennerstabel!$F63,Etappe11[[Rit 11]:[Punten]],2,0),0)</f>
        <v>0</v>
      </c>
      <c r="W63" s="90">
        <f>IFERROR(VLOOKUP(rennerstabel!$F63,Etappe12[[Rit 12]:[Punten]],2,0),0)</f>
        <v>0</v>
      </c>
      <c r="X63" s="90">
        <f>IFERROR(VLOOKUP(rennerstabel!$F63,Etappe13[[Rit 13]:[Punten]],2,0),0)</f>
        <v>0</v>
      </c>
      <c r="Y63" s="90">
        <f>IFERROR(VLOOKUP(rennerstabel!$F63,Etappe14[[Rit 14]:[Punten]],2,0),0)</f>
        <v>0</v>
      </c>
      <c r="Z63" s="90">
        <f>IFERROR(VLOOKUP(rennerstabel!$F63,Etappe15[[Rit 15]:[Punten]],2,0),0)</f>
        <v>0</v>
      </c>
      <c r="AA63" s="91">
        <f>IFERROR(VLOOKUP(rennerstabel!$F63,Etappe16[[Rit 16]:[Punten]],2,0),0)</f>
        <v>0</v>
      </c>
      <c r="AB63" s="91">
        <f>IFERROR(VLOOKUP(rennerstabel!$F63,Etappe17[[Rit 17]:[Punten]],2,0),0)</f>
        <v>0</v>
      </c>
      <c r="AC63" s="91">
        <f>IFERROR(VLOOKUP(rennerstabel!$F63,Etappe18[[Rit 18]:[Punten]],2,0),0)</f>
        <v>0</v>
      </c>
      <c r="AD63" s="91">
        <f>IFERROR(VLOOKUP(rennerstabel!$F63,Etappe19[[Rit 19]:[Punten]],2,0),0)</f>
        <v>0</v>
      </c>
      <c r="AE63" s="91">
        <f>IFERROR(VLOOKUP(rennerstabel!$F63,Etappe20[[Rit 20]:[Punten]],2,0),0)</f>
        <v>0</v>
      </c>
      <c r="AF63" s="91">
        <f>IFERROR(VLOOKUP(rennerstabel!$F63,Etappe21[[Rit 21]:[Punten]],2,0),0)</f>
        <v>0</v>
      </c>
      <c r="AG63" s="93">
        <f>IFERROR(VLOOKUP(rennerstabel!$F63,TableGeel[[Renners]:[Punten]],2,0),0)</f>
        <v>0</v>
      </c>
      <c r="AH63" s="93">
        <f>IFERROR(VLOOKUP(rennerstabel!$F63,TablePloeg[[Renners]:[Punten]],2,0),0)</f>
        <v>0</v>
      </c>
      <c r="AI63" s="93">
        <f>IFERROR(VLOOKUP(rennerstabel!$F63,TableGroen[[Renners]:[Punten]],2,0),0)</f>
        <v>0</v>
      </c>
      <c r="AJ63" s="93">
        <f>IFERROR(VLOOKUP(rennerstabel!$F63,TableBolletjes[[Renners]:[Punten]],2,0),0)</f>
        <v>0</v>
      </c>
      <c r="AK63" s="93">
        <f>IFERROR(VLOOKUP(rennerstabel!$F63,TableWit[[Renners]:[Punten]],2,0),0)</f>
        <v>0</v>
      </c>
      <c r="AL63" s="95">
        <f>IF(rennerstabel!$D63="DNS",0,1)</f>
        <v>1</v>
      </c>
    </row>
    <row r="64" spans="2:38" x14ac:dyDescent="0.25">
      <c r="B64" s="83"/>
      <c r="C64" s="83"/>
      <c r="D64" s="83"/>
      <c r="E64" s="84">
        <v>63</v>
      </c>
      <c r="F64" s="84" t="s">
        <v>366</v>
      </c>
      <c r="G64" s="84" t="s">
        <v>364</v>
      </c>
      <c r="H64" s="85">
        <f>SUM(L64:AK64)*rennerstabel!$AL64</f>
        <v>0</v>
      </c>
      <c r="I64" s="86">
        <f>SUM(rennerstabel!$L64:$T64)*rennerstabel!$AL64</f>
        <v>0</v>
      </c>
      <c r="J64" s="87">
        <f>SUM(rennerstabel!$U64:$Z64)*rennerstabel!$AL64</f>
        <v>0</v>
      </c>
      <c r="K64" s="88">
        <f>SUM(rennerstabel!$AA64:$AF64)*rennerstabel!$AL64</f>
        <v>0</v>
      </c>
      <c r="L64" s="89">
        <f>IFERROR(VLOOKUP(rennerstabel!$F64,Etappe1[[Rit 1]:[Punten]],2,0),0)</f>
        <v>0</v>
      </c>
      <c r="M64" s="89">
        <f>IFERROR(VLOOKUP(rennerstabel!$F64,Etappe2[[Rit 2]:[Punten]],2,0),0)</f>
        <v>0</v>
      </c>
      <c r="N64" s="89">
        <f>IFERROR(VLOOKUP(rennerstabel!$F64,Etappe3[[Rit 3]:[Punten]],2,0),0)</f>
        <v>0</v>
      </c>
      <c r="O64" s="89">
        <f>IFERROR(VLOOKUP(rennerstabel!$F64,Etappe4[[Rit 4]:[Punten]],2,0),0)</f>
        <v>0</v>
      </c>
      <c r="P64" s="89">
        <f>IFERROR(VLOOKUP(rennerstabel!$F64,Etappe5[[Rit 5]:[Punten]],2,0),0)</f>
        <v>0</v>
      </c>
      <c r="Q64" s="89">
        <f>IFERROR(VLOOKUP(rennerstabel!$F64,Etappe6[[Rit 6]:[Punten]],2,0),0)</f>
        <v>0</v>
      </c>
      <c r="R64" s="89">
        <f>IFERROR(VLOOKUP(rennerstabel!$F64,Etappe7[[Rit 7]:[Punten]],2,0),0)</f>
        <v>0</v>
      </c>
      <c r="S64" s="89">
        <f>IFERROR(VLOOKUP(rennerstabel!$F64,Etappe8[[Rit 8]:[Punten]],2,0),0)</f>
        <v>0</v>
      </c>
      <c r="T64" s="89">
        <f>IFERROR(VLOOKUP(rennerstabel!$F64,Etappe9[[Rit 9]:[Punten]],2,0),0)</f>
        <v>0</v>
      </c>
      <c r="U64" s="90">
        <f>IFERROR(VLOOKUP(rennerstabel!$F64,Etappe10[[Rit 10]:[Punten]],2,0),0)</f>
        <v>0</v>
      </c>
      <c r="V64" s="90">
        <f>IFERROR(VLOOKUP(rennerstabel!$F64,Etappe11[[Rit 11]:[Punten]],2,0),0)</f>
        <v>0</v>
      </c>
      <c r="W64" s="90">
        <f>IFERROR(VLOOKUP(rennerstabel!$F64,Etappe12[[Rit 12]:[Punten]],2,0),0)</f>
        <v>0</v>
      </c>
      <c r="X64" s="90">
        <f>IFERROR(VLOOKUP(rennerstabel!$F64,Etappe13[[Rit 13]:[Punten]],2,0),0)</f>
        <v>0</v>
      </c>
      <c r="Y64" s="90">
        <f>IFERROR(VLOOKUP(rennerstabel!$F64,Etappe14[[Rit 14]:[Punten]],2,0),0)</f>
        <v>0</v>
      </c>
      <c r="Z64" s="90">
        <f>IFERROR(VLOOKUP(rennerstabel!$F64,Etappe15[[Rit 15]:[Punten]],2,0),0)</f>
        <v>0</v>
      </c>
      <c r="AA64" s="91">
        <f>IFERROR(VLOOKUP(rennerstabel!$F64,Etappe16[[Rit 16]:[Punten]],2,0),0)</f>
        <v>0</v>
      </c>
      <c r="AB64" s="91">
        <f>IFERROR(VLOOKUP(rennerstabel!$F64,Etappe17[[Rit 17]:[Punten]],2,0),0)</f>
        <v>0</v>
      </c>
      <c r="AC64" s="91">
        <f>IFERROR(VLOOKUP(rennerstabel!$F64,Etappe18[[Rit 18]:[Punten]],2,0),0)</f>
        <v>0</v>
      </c>
      <c r="AD64" s="91">
        <f>IFERROR(VLOOKUP(rennerstabel!$F64,Etappe19[[Rit 19]:[Punten]],2,0),0)</f>
        <v>0</v>
      </c>
      <c r="AE64" s="91">
        <f>IFERROR(VLOOKUP(rennerstabel!$F64,Etappe20[[Rit 20]:[Punten]],2,0),0)</f>
        <v>0</v>
      </c>
      <c r="AF64" s="91">
        <f>IFERROR(VLOOKUP(rennerstabel!$F64,Etappe21[[Rit 21]:[Punten]],2,0),0)</f>
        <v>0</v>
      </c>
      <c r="AG64" s="83">
        <f>IFERROR(VLOOKUP(rennerstabel!$F64,TableGeel[[Renners]:[Punten]],2,0),0)</f>
        <v>0</v>
      </c>
      <c r="AH64" s="83">
        <f>IFERROR(VLOOKUP(rennerstabel!$F64,TablePloeg[[Renners]:[Punten]],2,0),0)</f>
        <v>0</v>
      </c>
      <c r="AI64" s="83">
        <f>IFERROR(VLOOKUP(rennerstabel!$F64,TableGroen[[Renners]:[Punten]],2,0),0)</f>
        <v>0</v>
      </c>
      <c r="AJ64" s="83">
        <f>IFERROR(VLOOKUP(rennerstabel!$F64,TableBolletjes[[Renners]:[Punten]],2,0),0)</f>
        <v>0</v>
      </c>
      <c r="AK64" s="83">
        <f>IFERROR(VLOOKUP(rennerstabel!$F64,TableWit[[Renners]:[Punten]],2,0),0)</f>
        <v>0</v>
      </c>
      <c r="AL64" s="92">
        <f>IF(rennerstabel!$D64="DNS",0,1)</f>
        <v>1</v>
      </c>
    </row>
    <row r="65" spans="2:38" x14ac:dyDescent="0.25">
      <c r="B65" s="93"/>
      <c r="C65" s="93"/>
      <c r="D65" s="93"/>
      <c r="E65" s="94">
        <v>64</v>
      </c>
      <c r="F65" s="84" t="s">
        <v>367</v>
      </c>
      <c r="G65" s="84" t="s">
        <v>364</v>
      </c>
      <c r="H65" s="85">
        <f>SUM(L65:AK65)*rennerstabel!$AL65</f>
        <v>0</v>
      </c>
      <c r="I65" s="86">
        <f>SUM(rennerstabel!$L65:$T65)*rennerstabel!$AL65</f>
        <v>0</v>
      </c>
      <c r="J65" s="87">
        <f>SUM(rennerstabel!$U65:$Z65)*rennerstabel!$AL65</f>
        <v>0</v>
      </c>
      <c r="K65" s="88">
        <f>SUM(rennerstabel!$AA65:$AF65)*rennerstabel!$AL65</f>
        <v>0</v>
      </c>
      <c r="L65" s="89">
        <f>IFERROR(VLOOKUP(rennerstabel!$F65,Etappe1[[Rit 1]:[Punten]],2,0),0)</f>
        <v>0</v>
      </c>
      <c r="M65" s="89">
        <f>IFERROR(VLOOKUP(rennerstabel!$F65,Etappe2[[Rit 2]:[Punten]],2,0),0)</f>
        <v>0</v>
      </c>
      <c r="N65" s="89">
        <f>IFERROR(VLOOKUP(rennerstabel!$F65,Etappe3[[Rit 3]:[Punten]],2,0),0)</f>
        <v>0</v>
      </c>
      <c r="O65" s="89">
        <f>IFERROR(VLOOKUP(rennerstabel!$F65,Etappe4[[Rit 4]:[Punten]],2,0),0)</f>
        <v>0</v>
      </c>
      <c r="P65" s="89">
        <f>IFERROR(VLOOKUP(rennerstabel!$F65,Etappe5[[Rit 5]:[Punten]],2,0),0)</f>
        <v>0</v>
      </c>
      <c r="Q65" s="89">
        <f>IFERROR(VLOOKUP(rennerstabel!$F65,Etappe6[[Rit 6]:[Punten]],2,0),0)</f>
        <v>0</v>
      </c>
      <c r="R65" s="89">
        <f>IFERROR(VLOOKUP(rennerstabel!$F65,Etappe7[[Rit 7]:[Punten]],2,0),0)</f>
        <v>0</v>
      </c>
      <c r="S65" s="89">
        <f>IFERROR(VLOOKUP(rennerstabel!$F65,Etappe8[[Rit 8]:[Punten]],2,0),0)</f>
        <v>0</v>
      </c>
      <c r="T65" s="89">
        <f>IFERROR(VLOOKUP(rennerstabel!$F65,Etappe9[[Rit 9]:[Punten]],2,0),0)</f>
        <v>0</v>
      </c>
      <c r="U65" s="90">
        <f>IFERROR(VLOOKUP(rennerstabel!$F65,Etappe10[[Rit 10]:[Punten]],2,0),0)</f>
        <v>0</v>
      </c>
      <c r="V65" s="90">
        <f>IFERROR(VLOOKUP(rennerstabel!$F65,Etappe11[[Rit 11]:[Punten]],2,0),0)</f>
        <v>0</v>
      </c>
      <c r="W65" s="90">
        <f>IFERROR(VLOOKUP(rennerstabel!$F65,Etappe12[[Rit 12]:[Punten]],2,0),0)</f>
        <v>0</v>
      </c>
      <c r="X65" s="90">
        <f>IFERROR(VLOOKUP(rennerstabel!$F65,Etappe13[[Rit 13]:[Punten]],2,0),0)</f>
        <v>0</v>
      </c>
      <c r="Y65" s="90">
        <f>IFERROR(VLOOKUP(rennerstabel!$F65,Etappe14[[Rit 14]:[Punten]],2,0),0)</f>
        <v>0</v>
      </c>
      <c r="Z65" s="90">
        <f>IFERROR(VLOOKUP(rennerstabel!$F65,Etappe15[[Rit 15]:[Punten]],2,0),0)</f>
        <v>0</v>
      </c>
      <c r="AA65" s="91">
        <f>IFERROR(VLOOKUP(rennerstabel!$F65,Etappe16[[Rit 16]:[Punten]],2,0),0)</f>
        <v>0</v>
      </c>
      <c r="AB65" s="91">
        <f>IFERROR(VLOOKUP(rennerstabel!$F65,Etappe17[[Rit 17]:[Punten]],2,0),0)</f>
        <v>0</v>
      </c>
      <c r="AC65" s="91">
        <f>IFERROR(VLOOKUP(rennerstabel!$F65,Etappe18[[Rit 18]:[Punten]],2,0),0)</f>
        <v>0</v>
      </c>
      <c r="AD65" s="91">
        <f>IFERROR(VLOOKUP(rennerstabel!$F65,Etappe19[[Rit 19]:[Punten]],2,0),0)</f>
        <v>0</v>
      </c>
      <c r="AE65" s="91">
        <f>IFERROR(VLOOKUP(rennerstabel!$F65,Etappe20[[Rit 20]:[Punten]],2,0),0)</f>
        <v>0</v>
      </c>
      <c r="AF65" s="91">
        <f>IFERROR(VLOOKUP(rennerstabel!$F65,Etappe21[[Rit 21]:[Punten]],2,0),0)</f>
        <v>0</v>
      </c>
      <c r="AG65" s="93">
        <f>IFERROR(VLOOKUP(rennerstabel!$F65,TableGeel[[Renners]:[Punten]],2,0),0)</f>
        <v>0</v>
      </c>
      <c r="AH65" s="93">
        <f>IFERROR(VLOOKUP(rennerstabel!$F65,TablePloeg[[Renners]:[Punten]],2,0),0)</f>
        <v>0</v>
      </c>
      <c r="AI65" s="93">
        <f>IFERROR(VLOOKUP(rennerstabel!$F65,TableGroen[[Renners]:[Punten]],2,0),0)</f>
        <v>0</v>
      </c>
      <c r="AJ65" s="93">
        <f>IFERROR(VLOOKUP(rennerstabel!$F65,TableBolletjes[[Renners]:[Punten]],2,0),0)</f>
        <v>0</v>
      </c>
      <c r="AK65" s="93">
        <f>IFERROR(VLOOKUP(rennerstabel!$F65,TableWit[[Renners]:[Punten]],2,0),0)</f>
        <v>0</v>
      </c>
      <c r="AL65" s="95">
        <f>IF(rennerstabel!$D65="DNS",0,1)</f>
        <v>1</v>
      </c>
    </row>
    <row r="66" spans="2:38" x14ac:dyDescent="0.25">
      <c r="B66" s="83"/>
      <c r="C66" s="83"/>
      <c r="D66" s="83"/>
      <c r="E66" s="84">
        <v>65</v>
      </c>
      <c r="F66" s="84" t="s">
        <v>368</v>
      </c>
      <c r="G66" s="84" t="s">
        <v>364</v>
      </c>
      <c r="H66" s="85">
        <f>SUM(L66:AK66)*rennerstabel!$AL66</f>
        <v>0</v>
      </c>
      <c r="I66" s="86">
        <f>SUM(rennerstabel!$L66:$T66)*rennerstabel!$AL66</f>
        <v>0</v>
      </c>
      <c r="J66" s="87">
        <f>SUM(rennerstabel!$U66:$Z66)*rennerstabel!$AL66</f>
        <v>0</v>
      </c>
      <c r="K66" s="88">
        <f>SUM(rennerstabel!$AA66:$AF66)*rennerstabel!$AL66</f>
        <v>0</v>
      </c>
      <c r="L66" s="89">
        <f>IFERROR(VLOOKUP(rennerstabel!$F66,Etappe1[[Rit 1]:[Punten]],2,0),0)</f>
        <v>0</v>
      </c>
      <c r="M66" s="89">
        <f>IFERROR(VLOOKUP(rennerstabel!$F66,Etappe2[[Rit 2]:[Punten]],2,0),0)</f>
        <v>0</v>
      </c>
      <c r="N66" s="89">
        <f>IFERROR(VLOOKUP(rennerstabel!$F66,Etappe3[[Rit 3]:[Punten]],2,0),0)</f>
        <v>0</v>
      </c>
      <c r="O66" s="89">
        <f>IFERROR(VLOOKUP(rennerstabel!$F66,Etappe4[[Rit 4]:[Punten]],2,0),0)</f>
        <v>0</v>
      </c>
      <c r="P66" s="89">
        <f>IFERROR(VLOOKUP(rennerstabel!$F66,Etappe5[[Rit 5]:[Punten]],2,0),0)</f>
        <v>0</v>
      </c>
      <c r="Q66" s="89">
        <f>IFERROR(VLOOKUP(rennerstabel!$F66,Etappe6[[Rit 6]:[Punten]],2,0),0)</f>
        <v>0</v>
      </c>
      <c r="R66" s="89">
        <f>IFERROR(VLOOKUP(rennerstabel!$F66,Etappe7[[Rit 7]:[Punten]],2,0),0)</f>
        <v>0</v>
      </c>
      <c r="S66" s="89">
        <f>IFERROR(VLOOKUP(rennerstabel!$F66,Etappe8[[Rit 8]:[Punten]],2,0),0)</f>
        <v>0</v>
      </c>
      <c r="T66" s="89">
        <f>IFERROR(VLOOKUP(rennerstabel!$F66,Etappe9[[Rit 9]:[Punten]],2,0),0)</f>
        <v>0</v>
      </c>
      <c r="U66" s="90">
        <f>IFERROR(VLOOKUP(rennerstabel!$F66,Etappe10[[Rit 10]:[Punten]],2,0),0)</f>
        <v>0</v>
      </c>
      <c r="V66" s="90">
        <f>IFERROR(VLOOKUP(rennerstabel!$F66,Etappe11[[Rit 11]:[Punten]],2,0),0)</f>
        <v>0</v>
      </c>
      <c r="W66" s="90">
        <f>IFERROR(VLOOKUP(rennerstabel!$F66,Etappe12[[Rit 12]:[Punten]],2,0),0)</f>
        <v>0</v>
      </c>
      <c r="X66" s="90">
        <f>IFERROR(VLOOKUP(rennerstabel!$F66,Etappe13[[Rit 13]:[Punten]],2,0),0)</f>
        <v>0</v>
      </c>
      <c r="Y66" s="90">
        <f>IFERROR(VLOOKUP(rennerstabel!$F66,Etappe14[[Rit 14]:[Punten]],2,0),0)</f>
        <v>0</v>
      </c>
      <c r="Z66" s="90">
        <f>IFERROR(VLOOKUP(rennerstabel!$F66,Etappe15[[Rit 15]:[Punten]],2,0),0)</f>
        <v>0</v>
      </c>
      <c r="AA66" s="91">
        <f>IFERROR(VLOOKUP(rennerstabel!$F66,Etappe16[[Rit 16]:[Punten]],2,0),0)</f>
        <v>0</v>
      </c>
      <c r="AB66" s="91">
        <f>IFERROR(VLOOKUP(rennerstabel!$F66,Etappe17[[Rit 17]:[Punten]],2,0),0)</f>
        <v>0</v>
      </c>
      <c r="AC66" s="91">
        <f>IFERROR(VLOOKUP(rennerstabel!$F66,Etappe18[[Rit 18]:[Punten]],2,0),0)</f>
        <v>0</v>
      </c>
      <c r="AD66" s="91">
        <f>IFERROR(VLOOKUP(rennerstabel!$F66,Etappe19[[Rit 19]:[Punten]],2,0),0)</f>
        <v>0</v>
      </c>
      <c r="AE66" s="91">
        <f>IFERROR(VLOOKUP(rennerstabel!$F66,Etappe20[[Rit 20]:[Punten]],2,0),0)</f>
        <v>0</v>
      </c>
      <c r="AF66" s="91">
        <f>IFERROR(VLOOKUP(rennerstabel!$F66,Etappe21[[Rit 21]:[Punten]],2,0),0)</f>
        <v>0</v>
      </c>
      <c r="AG66" s="83">
        <f>IFERROR(VLOOKUP(rennerstabel!$F66,TableGeel[[Renners]:[Punten]],2,0),0)</f>
        <v>0</v>
      </c>
      <c r="AH66" s="83">
        <f>IFERROR(VLOOKUP(rennerstabel!$F66,TablePloeg[[Renners]:[Punten]],2,0),0)</f>
        <v>0</v>
      </c>
      <c r="AI66" s="83">
        <f>IFERROR(VLOOKUP(rennerstabel!$F66,TableGroen[[Renners]:[Punten]],2,0),0)</f>
        <v>0</v>
      </c>
      <c r="AJ66" s="83">
        <f>IFERROR(VLOOKUP(rennerstabel!$F66,TableBolletjes[[Renners]:[Punten]],2,0),0)</f>
        <v>0</v>
      </c>
      <c r="AK66" s="83">
        <f>IFERROR(VLOOKUP(rennerstabel!$F66,TableWit[[Renners]:[Punten]],2,0),0)</f>
        <v>0</v>
      </c>
      <c r="AL66" s="92">
        <f>IF(rennerstabel!$D66="DNS",0,1)</f>
        <v>1</v>
      </c>
    </row>
    <row r="67" spans="2:38" x14ac:dyDescent="0.25">
      <c r="B67" s="93"/>
      <c r="C67" s="93"/>
      <c r="D67" s="93"/>
      <c r="E67" s="94">
        <v>66</v>
      </c>
      <c r="F67" s="84" t="s">
        <v>369</v>
      </c>
      <c r="G67" s="84" t="s">
        <v>364</v>
      </c>
      <c r="H67" s="85">
        <f>SUM(L67:AK67)*rennerstabel!$AL67</f>
        <v>0</v>
      </c>
      <c r="I67" s="86">
        <f>SUM(rennerstabel!$L67:$T67)*rennerstabel!$AL67</f>
        <v>0</v>
      </c>
      <c r="J67" s="87">
        <f>SUM(rennerstabel!$U67:$Z67)*rennerstabel!$AL67</f>
        <v>0</v>
      </c>
      <c r="K67" s="88">
        <f>SUM(rennerstabel!$AA67:$AF67)*rennerstabel!$AL67</f>
        <v>0</v>
      </c>
      <c r="L67" s="89">
        <f>IFERROR(VLOOKUP(rennerstabel!$F67,Etappe1[[Rit 1]:[Punten]],2,0),0)</f>
        <v>0</v>
      </c>
      <c r="M67" s="89">
        <f>IFERROR(VLOOKUP(rennerstabel!$F67,Etappe2[[Rit 2]:[Punten]],2,0),0)</f>
        <v>0</v>
      </c>
      <c r="N67" s="89">
        <f>IFERROR(VLOOKUP(rennerstabel!$F67,Etappe3[[Rit 3]:[Punten]],2,0),0)</f>
        <v>0</v>
      </c>
      <c r="O67" s="89">
        <f>IFERROR(VLOOKUP(rennerstabel!$F67,Etappe4[[Rit 4]:[Punten]],2,0),0)</f>
        <v>0</v>
      </c>
      <c r="P67" s="89">
        <f>IFERROR(VLOOKUP(rennerstabel!$F67,Etappe5[[Rit 5]:[Punten]],2,0),0)</f>
        <v>0</v>
      </c>
      <c r="Q67" s="89">
        <f>IFERROR(VLOOKUP(rennerstabel!$F67,Etappe6[[Rit 6]:[Punten]],2,0),0)</f>
        <v>0</v>
      </c>
      <c r="R67" s="89">
        <f>IFERROR(VLOOKUP(rennerstabel!$F67,Etappe7[[Rit 7]:[Punten]],2,0),0)</f>
        <v>0</v>
      </c>
      <c r="S67" s="89">
        <f>IFERROR(VLOOKUP(rennerstabel!$F67,Etappe8[[Rit 8]:[Punten]],2,0),0)</f>
        <v>0</v>
      </c>
      <c r="T67" s="89">
        <f>IFERROR(VLOOKUP(rennerstabel!$F67,Etappe9[[Rit 9]:[Punten]],2,0),0)</f>
        <v>0</v>
      </c>
      <c r="U67" s="90">
        <f>IFERROR(VLOOKUP(rennerstabel!$F67,Etappe10[[Rit 10]:[Punten]],2,0),0)</f>
        <v>0</v>
      </c>
      <c r="V67" s="90">
        <f>IFERROR(VLOOKUP(rennerstabel!$F67,Etappe11[[Rit 11]:[Punten]],2,0),0)</f>
        <v>0</v>
      </c>
      <c r="W67" s="90">
        <f>IFERROR(VLOOKUP(rennerstabel!$F67,Etappe12[[Rit 12]:[Punten]],2,0),0)</f>
        <v>0</v>
      </c>
      <c r="X67" s="90">
        <f>IFERROR(VLOOKUP(rennerstabel!$F67,Etappe13[[Rit 13]:[Punten]],2,0),0)</f>
        <v>0</v>
      </c>
      <c r="Y67" s="90">
        <f>IFERROR(VLOOKUP(rennerstabel!$F67,Etappe14[[Rit 14]:[Punten]],2,0),0)</f>
        <v>0</v>
      </c>
      <c r="Z67" s="90">
        <f>IFERROR(VLOOKUP(rennerstabel!$F67,Etappe15[[Rit 15]:[Punten]],2,0),0)</f>
        <v>0</v>
      </c>
      <c r="AA67" s="91">
        <f>IFERROR(VLOOKUP(rennerstabel!$F67,Etappe16[[Rit 16]:[Punten]],2,0),0)</f>
        <v>0</v>
      </c>
      <c r="AB67" s="91">
        <f>IFERROR(VLOOKUP(rennerstabel!$F67,Etappe17[[Rit 17]:[Punten]],2,0),0)</f>
        <v>0</v>
      </c>
      <c r="AC67" s="91">
        <f>IFERROR(VLOOKUP(rennerstabel!$F67,Etappe18[[Rit 18]:[Punten]],2,0),0)</f>
        <v>0</v>
      </c>
      <c r="AD67" s="91">
        <f>IFERROR(VLOOKUP(rennerstabel!$F67,Etappe19[[Rit 19]:[Punten]],2,0),0)</f>
        <v>0</v>
      </c>
      <c r="AE67" s="91">
        <f>IFERROR(VLOOKUP(rennerstabel!$F67,Etappe20[[Rit 20]:[Punten]],2,0),0)</f>
        <v>0</v>
      </c>
      <c r="AF67" s="91">
        <f>IFERROR(VLOOKUP(rennerstabel!$F67,Etappe21[[Rit 21]:[Punten]],2,0),0)</f>
        <v>0</v>
      </c>
      <c r="AG67" s="93">
        <f>IFERROR(VLOOKUP(rennerstabel!$F67,TableGeel[[Renners]:[Punten]],2,0),0)</f>
        <v>0</v>
      </c>
      <c r="AH67" s="93">
        <f>IFERROR(VLOOKUP(rennerstabel!$F67,TablePloeg[[Renners]:[Punten]],2,0),0)</f>
        <v>0</v>
      </c>
      <c r="AI67" s="93">
        <f>IFERROR(VLOOKUP(rennerstabel!$F67,TableGroen[[Renners]:[Punten]],2,0),0)</f>
        <v>0</v>
      </c>
      <c r="AJ67" s="93">
        <f>IFERROR(VLOOKUP(rennerstabel!$F67,TableBolletjes[[Renners]:[Punten]],2,0),0)</f>
        <v>0</v>
      </c>
      <c r="AK67" s="93">
        <f>IFERROR(VLOOKUP(rennerstabel!$F67,TableWit[[Renners]:[Punten]],2,0),0)</f>
        <v>0</v>
      </c>
      <c r="AL67" s="95">
        <f>IF(rennerstabel!$D67="DNS",0,1)</f>
        <v>1</v>
      </c>
    </row>
    <row r="68" spans="2:38" x14ac:dyDescent="0.25">
      <c r="B68" s="83"/>
      <c r="C68" s="83"/>
      <c r="D68" s="83" t="s">
        <v>517</v>
      </c>
      <c r="E68" s="84">
        <v>67</v>
      </c>
      <c r="F68" s="84" t="s">
        <v>370</v>
      </c>
      <c r="G68" s="84" t="s">
        <v>364</v>
      </c>
      <c r="H68" s="85">
        <f>SUM(L68:AK68)*rennerstabel!$AL68</f>
        <v>0</v>
      </c>
      <c r="I68" s="86">
        <f>SUM(rennerstabel!$L68:$T68)*rennerstabel!$AL68</f>
        <v>0</v>
      </c>
      <c r="J68" s="87">
        <f>SUM(rennerstabel!$U68:$Z68)*rennerstabel!$AL68</f>
        <v>0</v>
      </c>
      <c r="K68" s="88">
        <f>SUM(rennerstabel!$AA68:$AF68)*rennerstabel!$AL68</f>
        <v>0</v>
      </c>
      <c r="L68" s="89">
        <f>IFERROR(VLOOKUP(rennerstabel!$F68,Etappe1[[Rit 1]:[Punten]],2,0),0)</f>
        <v>0</v>
      </c>
      <c r="M68" s="89">
        <f>IFERROR(VLOOKUP(rennerstabel!$F68,Etappe2[[Rit 2]:[Punten]],2,0),0)</f>
        <v>0</v>
      </c>
      <c r="N68" s="89">
        <f>IFERROR(VLOOKUP(rennerstabel!$F68,Etappe3[[Rit 3]:[Punten]],2,0),0)</f>
        <v>0</v>
      </c>
      <c r="O68" s="89">
        <f>IFERROR(VLOOKUP(rennerstabel!$F68,Etappe4[[Rit 4]:[Punten]],2,0),0)</f>
        <v>0</v>
      </c>
      <c r="P68" s="89">
        <f>IFERROR(VLOOKUP(rennerstabel!$F68,Etappe5[[Rit 5]:[Punten]],2,0),0)</f>
        <v>0</v>
      </c>
      <c r="Q68" s="89">
        <f>IFERROR(VLOOKUP(rennerstabel!$F68,Etappe6[[Rit 6]:[Punten]],2,0),0)</f>
        <v>0</v>
      </c>
      <c r="R68" s="89">
        <f>IFERROR(VLOOKUP(rennerstabel!$F68,Etappe7[[Rit 7]:[Punten]],2,0),0)</f>
        <v>0</v>
      </c>
      <c r="S68" s="89">
        <f>IFERROR(VLOOKUP(rennerstabel!$F68,Etappe8[[Rit 8]:[Punten]],2,0),0)</f>
        <v>0</v>
      </c>
      <c r="T68" s="89">
        <f>IFERROR(VLOOKUP(rennerstabel!$F68,Etappe9[[Rit 9]:[Punten]],2,0),0)</f>
        <v>0</v>
      </c>
      <c r="U68" s="90">
        <f>IFERROR(VLOOKUP(rennerstabel!$F68,Etappe10[[Rit 10]:[Punten]],2,0),0)</f>
        <v>0</v>
      </c>
      <c r="V68" s="90">
        <f>IFERROR(VLOOKUP(rennerstabel!$F68,Etappe11[[Rit 11]:[Punten]],2,0),0)</f>
        <v>0</v>
      </c>
      <c r="W68" s="90">
        <f>IFERROR(VLOOKUP(rennerstabel!$F68,Etappe12[[Rit 12]:[Punten]],2,0),0)</f>
        <v>0</v>
      </c>
      <c r="X68" s="90">
        <f>IFERROR(VLOOKUP(rennerstabel!$F68,Etappe13[[Rit 13]:[Punten]],2,0),0)</f>
        <v>0</v>
      </c>
      <c r="Y68" s="90">
        <f>IFERROR(VLOOKUP(rennerstabel!$F68,Etappe14[[Rit 14]:[Punten]],2,0),0)</f>
        <v>0</v>
      </c>
      <c r="Z68" s="90">
        <f>IFERROR(VLOOKUP(rennerstabel!$F68,Etappe15[[Rit 15]:[Punten]],2,0),0)</f>
        <v>0</v>
      </c>
      <c r="AA68" s="91">
        <f>IFERROR(VLOOKUP(rennerstabel!$F68,Etappe16[[Rit 16]:[Punten]],2,0),0)</f>
        <v>0</v>
      </c>
      <c r="AB68" s="91">
        <f>IFERROR(VLOOKUP(rennerstabel!$F68,Etappe17[[Rit 17]:[Punten]],2,0),0)</f>
        <v>0</v>
      </c>
      <c r="AC68" s="91">
        <f>IFERROR(VLOOKUP(rennerstabel!$F68,Etappe18[[Rit 18]:[Punten]],2,0),0)</f>
        <v>0</v>
      </c>
      <c r="AD68" s="91">
        <f>IFERROR(VLOOKUP(rennerstabel!$F68,Etappe19[[Rit 19]:[Punten]],2,0),0)</f>
        <v>0</v>
      </c>
      <c r="AE68" s="91">
        <f>IFERROR(VLOOKUP(rennerstabel!$F68,Etappe20[[Rit 20]:[Punten]],2,0),0)</f>
        <v>0</v>
      </c>
      <c r="AF68" s="91">
        <f>IFERROR(VLOOKUP(rennerstabel!$F68,Etappe21[[Rit 21]:[Punten]],2,0),0)</f>
        <v>0</v>
      </c>
      <c r="AG68" s="83">
        <f>IFERROR(VLOOKUP(rennerstabel!$F68,TableGeel[[Renners]:[Punten]],2,0),0)</f>
        <v>0</v>
      </c>
      <c r="AH68" s="83">
        <f>IFERROR(VLOOKUP(rennerstabel!$F68,TablePloeg[[Renners]:[Punten]],2,0),0)</f>
        <v>0</v>
      </c>
      <c r="AI68" s="83">
        <f>IFERROR(VLOOKUP(rennerstabel!$F68,TableGroen[[Renners]:[Punten]],2,0),0)</f>
        <v>0</v>
      </c>
      <c r="AJ68" s="83">
        <f>IFERROR(VLOOKUP(rennerstabel!$F68,TableBolletjes[[Renners]:[Punten]],2,0),0)</f>
        <v>0</v>
      </c>
      <c r="AK68" s="83">
        <f>IFERROR(VLOOKUP(rennerstabel!$F68,TableWit[[Renners]:[Punten]],2,0),0)</f>
        <v>0</v>
      </c>
      <c r="AL68" s="92">
        <f>IF(rennerstabel!$D68="DNS",0,1)</f>
        <v>0</v>
      </c>
    </row>
    <row r="69" spans="2:38" x14ac:dyDescent="0.25">
      <c r="B69" s="93"/>
      <c r="C69" s="93"/>
      <c r="D69" s="93"/>
      <c r="E69" s="94">
        <v>68</v>
      </c>
      <c r="F69" s="84" t="s">
        <v>371</v>
      </c>
      <c r="G69" s="84" t="s">
        <v>364</v>
      </c>
      <c r="H69" s="85">
        <f>SUM(L69:AK69)*rennerstabel!$AL69</f>
        <v>0</v>
      </c>
      <c r="I69" s="86">
        <f>SUM(rennerstabel!$L69:$T69)*rennerstabel!$AL69</f>
        <v>0</v>
      </c>
      <c r="J69" s="87">
        <f>SUM(rennerstabel!$U69:$Z69)*rennerstabel!$AL69</f>
        <v>0</v>
      </c>
      <c r="K69" s="88">
        <f>SUM(rennerstabel!$AA69:$AF69)*rennerstabel!$AL69</f>
        <v>0</v>
      </c>
      <c r="L69" s="89">
        <f>IFERROR(VLOOKUP(rennerstabel!$F69,Etappe1[[Rit 1]:[Punten]],2,0),0)</f>
        <v>0</v>
      </c>
      <c r="M69" s="89">
        <f>IFERROR(VLOOKUP(rennerstabel!$F69,Etappe2[[Rit 2]:[Punten]],2,0),0)</f>
        <v>0</v>
      </c>
      <c r="N69" s="89">
        <f>IFERROR(VLOOKUP(rennerstabel!$F69,Etappe3[[Rit 3]:[Punten]],2,0),0)</f>
        <v>0</v>
      </c>
      <c r="O69" s="89">
        <f>IFERROR(VLOOKUP(rennerstabel!$F69,Etappe4[[Rit 4]:[Punten]],2,0),0)</f>
        <v>0</v>
      </c>
      <c r="P69" s="89">
        <f>IFERROR(VLOOKUP(rennerstabel!$F69,Etappe5[[Rit 5]:[Punten]],2,0),0)</f>
        <v>0</v>
      </c>
      <c r="Q69" s="89">
        <f>IFERROR(VLOOKUP(rennerstabel!$F69,Etappe6[[Rit 6]:[Punten]],2,0),0)</f>
        <v>0</v>
      </c>
      <c r="R69" s="89">
        <f>IFERROR(VLOOKUP(rennerstabel!$F69,Etappe7[[Rit 7]:[Punten]],2,0),0)</f>
        <v>0</v>
      </c>
      <c r="S69" s="89">
        <f>IFERROR(VLOOKUP(rennerstabel!$F69,Etappe8[[Rit 8]:[Punten]],2,0),0)</f>
        <v>0</v>
      </c>
      <c r="T69" s="89">
        <f>IFERROR(VLOOKUP(rennerstabel!$F69,Etappe9[[Rit 9]:[Punten]],2,0),0)</f>
        <v>0</v>
      </c>
      <c r="U69" s="90">
        <f>IFERROR(VLOOKUP(rennerstabel!$F69,Etappe10[[Rit 10]:[Punten]],2,0),0)</f>
        <v>0</v>
      </c>
      <c r="V69" s="90">
        <f>IFERROR(VLOOKUP(rennerstabel!$F69,Etappe11[[Rit 11]:[Punten]],2,0),0)</f>
        <v>0</v>
      </c>
      <c r="W69" s="90">
        <f>IFERROR(VLOOKUP(rennerstabel!$F69,Etappe12[[Rit 12]:[Punten]],2,0),0)</f>
        <v>0</v>
      </c>
      <c r="X69" s="90">
        <f>IFERROR(VLOOKUP(rennerstabel!$F69,Etappe13[[Rit 13]:[Punten]],2,0),0)</f>
        <v>0</v>
      </c>
      <c r="Y69" s="90">
        <f>IFERROR(VLOOKUP(rennerstabel!$F69,Etappe14[[Rit 14]:[Punten]],2,0),0)</f>
        <v>0</v>
      </c>
      <c r="Z69" s="90">
        <f>IFERROR(VLOOKUP(rennerstabel!$F69,Etappe15[[Rit 15]:[Punten]],2,0),0)</f>
        <v>0</v>
      </c>
      <c r="AA69" s="91">
        <f>IFERROR(VLOOKUP(rennerstabel!$F69,Etappe16[[Rit 16]:[Punten]],2,0),0)</f>
        <v>0</v>
      </c>
      <c r="AB69" s="91">
        <f>IFERROR(VLOOKUP(rennerstabel!$F69,Etappe17[[Rit 17]:[Punten]],2,0),0)</f>
        <v>0</v>
      </c>
      <c r="AC69" s="91">
        <f>IFERROR(VLOOKUP(rennerstabel!$F69,Etappe18[[Rit 18]:[Punten]],2,0),0)</f>
        <v>0</v>
      </c>
      <c r="AD69" s="91">
        <f>IFERROR(VLOOKUP(rennerstabel!$F69,Etappe19[[Rit 19]:[Punten]],2,0),0)</f>
        <v>0</v>
      </c>
      <c r="AE69" s="91">
        <f>IFERROR(VLOOKUP(rennerstabel!$F69,Etappe20[[Rit 20]:[Punten]],2,0),0)</f>
        <v>0</v>
      </c>
      <c r="AF69" s="91">
        <f>IFERROR(VLOOKUP(rennerstabel!$F69,Etappe21[[Rit 21]:[Punten]],2,0),0)</f>
        <v>0</v>
      </c>
      <c r="AG69" s="93">
        <f>IFERROR(VLOOKUP(rennerstabel!$F69,TableGeel[[Renners]:[Punten]],2,0),0)</f>
        <v>0</v>
      </c>
      <c r="AH69" s="93">
        <f>IFERROR(VLOOKUP(rennerstabel!$F69,TablePloeg[[Renners]:[Punten]],2,0),0)</f>
        <v>0</v>
      </c>
      <c r="AI69" s="93">
        <f>IFERROR(VLOOKUP(rennerstabel!$F69,TableGroen[[Renners]:[Punten]],2,0),0)</f>
        <v>0</v>
      </c>
      <c r="AJ69" s="93">
        <f>IFERROR(VLOOKUP(rennerstabel!$F69,TableBolletjes[[Renners]:[Punten]],2,0),0)</f>
        <v>0</v>
      </c>
      <c r="AK69" s="93">
        <f>IFERROR(VLOOKUP(rennerstabel!$F69,TableWit[[Renners]:[Punten]],2,0),0)</f>
        <v>0</v>
      </c>
      <c r="AL69" s="95">
        <f>IF(rennerstabel!$D69="DNS",0,1)</f>
        <v>1</v>
      </c>
    </row>
    <row r="70" spans="2:38" x14ac:dyDescent="0.25">
      <c r="B70" s="83"/>
      <c r="C70" s="83"/>
      <c r="D70" s="83" t="s">
        <v>517</v>
      </c>
      <c r="E70" s="84">
        <v>69</v>
      </c>
      <c r="F70" s="84" t="s">
        <v>372</v>
      </c>
      <c r="G70" s="84" t="s">
        <v>364</v>
      </c>
      <c r="H70" s="85">
        <f>SUM(L70:AK70)*rennerstabel!$AL70</f>
        <v>0</v>
      </c>
      <c r="I70" s="86">
        <f>SUM(rennerstabel!$L70:$T70)*rennerstabel!$AL70</f>
        <v>0</v>
      </c>
      <c r="J70" s="87">
        <f>SUM(rennerstabel!$U70:$Z70)*rennerstabel!$AL70</f>
        <v>0</v>
      </c>
      <c r="K70" s="88">
        <f>SUM(rennerstabel!$AA70:$AF70)*rennerstabel!$AL70</f>
        <v>0</v>
      </c>
      <c r="L70" s="89">
        <f>IFERROR(VLOOKUP(rennerstabel!$F70,Etappe1[[Rit 1]:[Punten]],2,0),0)</f>
        <v>0</v>
      </c>
      <c r="M70" s="89">
        <f>IFERROR(VLOOKUP(rennerstabel!$F70,Etappe2[[Rit 2]:[Punten]],2,0),0)</f>
        <v>0</v>
      </c>
      <c r="N70" s="89">
        <f>IFERROR(VLOOKUP(rennerstabel!$F70,Etappe3[[Rit 3]:[Punten]],2,0),0)</f>
        <v>0</v>
      </c>
      <c r="O70" s="89">
        <f>IFERROR(VLOOKUP(rennerstabel!$F70,Etappe4[[Rit 4]:[Punten]],2,0),0)</f>
        <v>0</v>
      </c>
      <c r="P70" s="89">
        <f>IFERROR(VLOOKUP(rennerstabel!$F70,Etappe5[[Rit 5]:[Punten]],2,0),0)</f>
        <v>0</v>
      </c>
      <c r="Q70" s="89">
        <f>IFERROR(VLOOKUP(rennerstabel!$F70,Etappe6[[Rit 6]:[Punten]],2,0),0)</f>
        <v>0</v>
      </c>
      <c r="R70" s="89">
        <f>IFERROR(VLOOKUP(rennerstabel!$F70,Etappe7[[Rit 7]:[Punten]],2,0),0)</f>
        <v>0</v>
      </c>
      <c r="S70" s="89">
        <f>IFERROR(VLOOKUP(rennerstabel!$F70,Etappe8[[Rit 8]:[Punten]],2,0),0)</f>
        <v>0</v>
      </c>
      <c r="T70" s="89">
        <f>IFERROR(VLOOKUP(rennerstabel!$F70,Etappe9[[Rit 9]:[Punten]],2,0),0)</f>
        <v>0</v>
      </c>
      <c r="U70" s="90">
        <f>IFERROR(VLOOKUP(rennerstabel!$F70,Etappe10[[Rit 10]:[Punten]],2,0),0)</f>
        <v>0</v>
      </c>
      <c r="V70" s="90">
        <f>IFERROR(VLOOKUP(rennerstabel!$F70,Etappe11[[Rit 11]:[Punten]],2,0),0)</f>
        <v>0</v>
      </c>
      <c r="W70" s="90">
        <f>IFERROR(VLOOKUP(rennerstabel!$F70,Etappe12[[Rit 12]:[Punten]],2,0),0)</f>
        <v>0</v>
      </c>
      <c r="X70" s="90">
        <f>IFERROR(VLOOKUP(rennerstabel!$F70,Etappe13[[Rit 13]:[Punten]],2,0),0)</f>
        <v>0</v>
      </c>
      <c r="Y70" s="90">
        <f>IFERROR(VLOOKUP(rennerstabel!$F70,Etappe14[[Rit 14]:[Punten]],2,0),0)</f>
        <v>0</v>
      </c>
      <c r="Z70" s="90">
        <f>IFERROR(VLOOKUP(rennerstabel!$F70,Etappe15[[Rit 15]:[Punten]],2,0),0)</f>
        <v>0</v>
      </c>
      <c r="AA70" s="91">
        <f>IFERROR(VLOOKUP(rennerstabel!$F70,Etappe16[[Rit 16]:[Punten]],2,0),0)</f>
        <v>0</v>
      </c>
      <c r="AB70" s="91">
        <f>IFERROR(VLOOKUP(rennerstabel!$F70,Etappe17[[Rit 17]:[Punten]],2,0),0)</f>
        <v>0</v>
      </c>
      <c r="AC70" s="91">
        <f>IFERROR(VLOOKUP(rennerstabel!$F70,Etappe18[[Rit 18]:[Punten]],2,0),0)</f>
        <v>0</v>
      </c>
      <c r="AD70" s="91">
        <f>IFERROR(VLOOKUP(rennerstabel!$F70,Etappe19[[Rit 19]:[Punten]],2,0),0)</f>
        <v>0</v>
      </c>
      <c r="AE70" s="91">
        <f>IFERROR(VLOOKUP(rennerstabel!$F70,Etappe20[[Rit 20]:[Punten]],2,0),0)</f>
        <v>0</v>
      </c>
      <c r="AF70" s="91">
        <f>IFERROR(VLOOKUP(rennerstabel!$F70,Etappe21[[Rit 21]:[Punten]],2,0),0)</f>
        <v>0</v>
      </c>
      <c r="AG70" s="83">
        <f>IFERROR(VLOOKUP(rennerstabel!$F70,TableGeel[[Renners]:[Punten]],2,0),0)</f>
        <v>0</v>
      </c>
      <c r="AH70" s="83">
        <f>IFERROR(VLOOKUP(rennerstabel!$F70,TablePloeg[[Renners]:[Punten]],2,0),0)</f>
        <v>0</v>
      </c>
      <c r="AI70" s="83">
        <f>IFERROR(VLOOKUP(rennerstabel!$F70,TableGroen[[Renners]:[Punten]],2,0),0)</f>
        <v>0</v>
      </c>
      <c r="AJ70" s="83">
        <f>IFERROR(VLOOKUP(rennerstabel!$F70,TableBolletjes[[Renners]:[Punten]],2,0),0)</f>
        <v>0</v>
      </c>
      <c r="AK70" s="83">
        <f>IFERROR(VLOOKUP(rennerstabel!$F70,TableWit[[Renners]:[Punten]],2,0),0)</f>
        <v>0</v>
      </c>
      <c r="AL70" s="92">
        <f>IF(rennerstabel!$D70="DNS",0,1)</f>
        <v>0</v>
      </c>
    </row>
    <row r="71" spans="2:38" x14ac:dyDescent="0.25">
      <c r="B71" s="93"/>
      <c r="C71" s="93"/>
      <c r="D71" s="93"/>
      <c r="E71" s="94">
        <v>70</v>
      </c>
      <c r="F71" s="84" t="s">
        <v>373</v>
      </c>
      <c r="G71" s="84" t="s">
        <v>364</v>
      </c>
      <c r="H71" s="85">
        <f>SUM(L71:AK71)*rennerstabel!$AL71</f>
        <v>0</v>
      </c>
      <c r="I71" s="86">
        <f>SUM(rennerstabel!$L71:$T71)*rennerstabel!$AL71</f>
        <v>0</v>
      </c>
      <c r="J71" s="87">
        <f>SUM(rennerstabel!$U71:$Z71)*rennerstabel!$AL71</f>
        <v>0</v>
      </c>
      <c r="K71" s="88">
        <f>SUM(rennerstabel!$AA71:$AF71)*rennerstabel!$AL71</f>
        <v>0</v>
      </c>
      <c r="L71" s="89">
        <f>IFERROR(VLOOKUP(rennerstabel!$F71,Etappe1[[Rit 1]:[Punten]],2,0),0)</f>
        <v>0</v>
      </c>
      <c r="M71" s="89">
        <f>IFERROR(VLOOKUP(rennerstabel!$F71,Etappe2[[Rit 2]:[Punten]],2,0),0)</f>
        <v>0</v>
      </c>
      <c r="N71" s="89">
        <f>IFERROR(VLOOKUP(rennerstabel!$F71,Etappe3[[Rit 3]:[Punten]],2,0),0)</f>
        <v>0</v>
      </c>
      <c r="O71" s="89">
        <f>IFERROR(VLOOKUP(rennerstabel!$F71,Etappe4[[Rit 4]:[Punten]],2,0),0)</f>
        <v>0</v>
      </c>
      <c r="P71" s="89">
        <f>IFERROR(VLOOKUP(rennerstabel!$F71,Etappe5[[Rit 5]:[Punten]],2,0),0)</f>
        <v>0</v>
      </c>
      <c r="Q71" s="89">
        <f>IFERROR(VLOOKUP(rennerstabel!$F71,Etappe6[[Rit 6]:[Punten]],2,0),0)</f>
        <v>0</v>
      </c>
      <c r="R71" s="89">
        <f>IFERROR(VLOOKUP(rennerstabel!$F71,Etappe7[[Rit 7]:[Punten]],2,0),0)</f>
        <v>0</v>
      </c>
      <c r="S71" s="89">
        <f>IFERROR(VLOOKUP(rennerstabel!$F71,Etappe8[[Rit 8]:[Punten]],2,0),0)</f>
        <v>0</v>
      </c>
      <c r="T71" s="89">
        <f>IFERROR(VLOOKUP(rennerstabel!$F71,Etappe9[[Rit 9]:[Punten]],2,0),0)</f>
        <v>0</v>
      </c>
      <c r="U71" s="90">
        <f>IFERROR(VLOOKUP(rennerstabel!$F71,Etappe10[[Rit 10]:[Punten]],2,0),0)</f>
        <v>0</v>
      </c>
      <c r="V71" s="90">
        <f>IFERROR(VLOOKUP(rennerstabel!$F71,Etappe11[[Rit 11]:[Punten]],2,0),0)</f>
        <v>0</v>
      </c>
      <c r="W71" s="90">
        <f>IFERROR(VLOOKUP(rennerstabel!$F71,Etappe12[[Rit 12]:[Punten]],2,0),0)</f>
        <v>0</v>
      </c>
      <c r="X71" s="90">
        <f>IFERROR(VLOOKUP(rennerstabel!$F71,Etappe13[[Rit 13]:[Punten]],2,0),0)</f>
        <v>0</v>
      </c>
      <c r="Y71" s="90">
        <f>IFERROR(VLOOKUP(rennerstabel!$F71,Etappe14[[Rit 14]:[Punten]],2,0),0)</f>
        <v>0</v>
      </c>
      <c r="Z71" s="90">
        <f>IFERROR(VLOOKUP(rennerstabel!$F71,Etappe15[[Rit 15]:[Punten]],2,0),0)</f>
        <v>0</v>
      </c>
      <c r="AA71" s="91">
        <f>IFERROR(VLOOKUP(rennerstabel!$F71,Etappe16[[Rit 16]:[Punten]],2,0),0)</f>
        <v>0</v>
      </c>
      <c r="AB71" s="91">
        <f>IFERROR(VLOOKUP(rennerstabel!$F71,Etappe17[[Rit 17]:[Punten]],2,0),0)</f>
        <v>0</v>
      </c>
      <c r="AC71" s="91">
        <f>IFERROR(VLOOKUP(rennerstabel!$F71,Etappe18[[Rit 18]:[Punten]],2,0),0)</f>
        <v>0</v>
      </c>
      <c r="AD71" s="91">
        <f>IFERROR(VLOOKUP(rennerstabel!$F71,Etappe19[[Rit 19]:[Punten]],2,0),0)</f>
        <v>0</v>
      </c>
      <c r="AE71" s="91">
        <f>IFERROR(VLOOKUP(rennerstabel!$F71,Etappe20[[Rit 20]:[Punten]],2,0),0)</f>
        <v>0</v>
      </c>
      <c r="AF71" s="91">
        <f>IFERROR(VLOOKUP(rennerstabel!$F71,Etappe21[[Rit 21]:[Punten]],2,0),0)</f>
        <v>0</v>
      </c>
      <c r="AG71" s="93">
        <f>IFERROR(VLOOKUP(rennerstabel!$F71,TableGeel[[Renners]:[Punten]],2,0),0)</f>
        <v>0</v>
      </c>
      <c r="AH71" s="93">
        <f>IFERROR(VLOOKUP(rennerstabel!$F71,TablePloeg[[Renners]:[Punten]],2,0),0)</f>
        <v>0</v>
      </c>
      <c r="AI71" s="93">
        <f>IFERROR(VLOOKUP(rennerstabel!$F71,TableGroen[[Renners]:[Punten]],2,0),0)</f>
        <v>0</v>
      </c>
      <c r="AJ71" s="93">
        <f>IFERROR(VLOOKUP(rennerstabel!$F71,TableBolletjes[[Renners]:[Punten]],2,0),0)</f>
        <v>0</v>
      </c>
      <c r="AK71" s="93">
        <f>IFERROR(VLOOKUP(rennerstabel!$F71,TableWit[[Renners]:[Punten]],2,0),0)</f>
        <v>0</v>
      </c>
      <c r="AL71" s="95">
        <f>IF(rennerstabel!$D71="DNS",0,1)</f>
        <v>1</v>
      </c>
    </row>
    <row r="72" spans="2:38" x14ac:dyDescent="0.25">
      <c r="B72" s="83"/>
      <c r="C72" s="83"/>
      <c r="D72" s="83"/>
      <c r="E72" s="84">
        <v>71</v>
      </c>
      <c r="F72" s="84" t="s">
        <v>374</v>
      </c>
      <c r="G72" s="84" t="s">
        <v>375</v>
      </c>
      <c r="H72" s="85">
        <f>SUM(L72:AK72)*rennerstabel!$AL72</f>
        <v>0</v>
      </c>
      <c r="I72" s="86">
        <f>SUM(rennerstabel!$L72:$T72)*rennerstabel!$AL72</f>
        <v>0</v>
      </c>
      <c r="J72" s="87">
        <f>SUM(rennerstabel!$U72:$Z72)*rennerstabel!$AL72</f>
        <v>0</v>
      </c>
      <c r="K72" s="88">
        <f>SUM(rennerstabel!$AA72:$AF72)*rennerstabel!$AL72</f>
        <v>0</v>
      </c>
      <c r="L72" s="89">
        <f>IFERROR(VLOOKUP(rennerstabel!$F72,Etappe1[[Rit 1]:[Punten]],2,0),0)</f>
        <v>0</v>
      </c>
      <c r="M72" s="89">
        <f>IFERROR(VLOOKUP(rennerstabel!$F72,Etappe2[[Rit 2]:[Punten]],2,0),0)</f>
        <v>0</v>
      </c>
      <c r="N72" s="89">
        <f>IFERROR(VLOOKUP(rennerstabel!$F72,Etappe3[[Rit 3]:[Punten]],2,0),0)</f>
        <v>0</v>
      </c>
      <c r="O72" s="89">
        <f>IFERROR(VLOOKUP(rennerstabel!$F72,Etappe4[[Rit 4]:[Punten]],2,0),0)</f>
        <v>0</v>
      </c>
      <c r="P72" s="89">
        <f>IFERROR(VLOOKUP(rennerstabel!$F72,Etappe5[[Rit 5]:[Punten]],2,0),0)</f>
        <v>0</v>
      </c>
      <c r="Q72" s="89">
        <f>IFERROR(VLOOKUP(rennerstabel!$F72,Etappe6[[Rit 6]:[Punten]],2,0),0)</f>
        <v>0</v>
      </c>
      <c r="R72" s="89">
        <f>IFERROR(VLOOKUP(rennerstabel!$F72,Etappe7[[Rit 7]:[Punten]],2,0),0)</f>
        <v>0</v>
      </c>
      <c r="S72" s="89">
        <f>IFERROR(VLOOKUP(rennerstabel!$F72,Etappe8[[Rit 8]:[Punten]],2,0),0)</f>
        <v>0</v>
      </c>
      <c r="T72" s="89">
        <f>IFERROR(VLOOKUP(rennerstabel!$F72,Etappe9[[Rit 9]:[Punten]],2,0),0)</f>
        <v>0</v>
      </c>
      <c r="U72" s="90">
        <f>IFERROR(VLOOKUP(rennerstabel!$F72,Etappe10[[Rit 10]:[Punten]],2,0),0)</f>
        <v>0</v>
      </c>
      <c r="V72" s="90">
        <f>IFERROR(VLOOKUP(rennerstabel!$F72,Etappe11[[Rit 11]:[Punten]],2,0),0)</f>
        <v>0</v>
      </c>
      <c r="W72" s="90">
        <f>IFERROR(VLOOKUP(rennerstabel!$F72,Etappe12[[Rit 12]:[Punten]],2,0),0)</f>
        <v>0</v>
      </c>
      <c r="X72" s="90">
        <f>IFERROR(VLOOKUP(rennerstabel!$F72,Etappe13[[Rit 13]:[Punten]],2,0),0)</f>
        <v>0</v>
      </c>
      <c r="Y72" s="90">
        <f>IFERROR(VLOOKUP(rennerstabel!$F72,Etappe14[[Rit 14]:[Punten]],2,0),0)</f>
        <v>0</v>
      </c>
      <c r="Z72" s="90">
        <f>IFERROR(VLOOKUP(rennerstabel!$F72,Etappe15[[Rit 15]:[Punten]],2,0),0)</f>
        <v>0</v>
      </c>
      <c r="AA72" s="91">
        <f>IFERROR(VLOOKUP(rennerstabel!$F72,Etappe16[[Rit 16]:[Punten]],2,0),0)</f>
        <v>0</v>
      </c>
      <c r="AB72" s="91">
        <f>IFERROR(VLOOKUP(rennerstabel!$F72,Etappe17[[Rit 17]:[Punten]],2,0),0)</f>
        <v>0</v>
      </c>
      <c r="AC72" s="91">
        <f>IFERROR(VLOOKUP(rennerstabel!$F72,Etappe18[[Rit 18]:[Punten]],2,0),0)</f>
        <v>0</v>
      </c>
      <c r="AD72" s="91">
        <f>IFERROR(VLOOKUP(rennerstabel!$F72,Etappe19[[Rit 19]:[Punten]],2,0),0)</f>
        <v>0</v>
      </c>
      <c r="AE72" s="91">
        <f>IFERROR(VLOOKUP(rennerstabel!$F72,Etappe20[[Rit 20]:[Punten]],2,0),0)</f>
        <v>0</v>
      </c>
      <c r="AF72" s="91">
        <f>IFERROR(VLOOKUP(rennerstabel!$F72,Etappe21[[Rit 21]:[Punten]],2,0),0)</f>
        <v>0</v>
      </c>
      <c r="AG72" s="83">
        <f>IFERROR(VLOOKUP(rennerstabel!$F72,TableGeel[[Renners]:[Punten]],2,0),0)</f>
        <v>0</v>
      </c>
      <c r="AH72" s="83">
        <f>IFERROR(VLOOKUP(rennerstabel!$F72,TablePloeg[[Renners]:[Punten]],2,0),0)</f>
        <v>0</v>
      </c>
      <c r="AI72" s="83">
        <f>IFERROR(VLOOKUP(rennerstabel!$F72,TableGroen[[Renners]:[Punten]],2,0),0)</f>
        <v>0</v>
      </c>
      <c r="AJ72" s="83">
        <f>IFERROR(VLOOKUP(rennerstabel!$F72,TableBolletjes[[Renners]:[Punten]],2,0),0)</f>
        <v>0</v>
      </c>
      <c r="AK72" s="83">
        <f>IFERROR(VLOOKUP(rennerstabel!$F72,TableWit[[Renners]:[Punten]],2,0),0)</f>
        <v>0</v>
      </c>
      <c r="AL72" s="92">
        <f>IF(rennerstabel!$D72="DNS",0,1)</f>
        <v>1</v>
      </c>
    </row>
    <row r="73" spans="2:38" x14ac:dyDescent="0.25">
      <c r="B73" s="93"/>
      <c r="C73" s="93"/>
      <c r="D73" s="93"/>
      <c r="E73" s="94">
        <v>72</v>
      </c>
      <c r="F73" s="84" t="s">
        <v>376</v>
      </c>
      <c r="G73" s="84" t="s">
        <v>375</v>
      </c>
      <c r="H73" s="85">
        <f>SUM(L73:AK73)*rennerstabel!$AL73</f>
        <v>0</v>
      </c>
      <c r="I73" s="86">
        <f>SUM(rennerstabel!$L73:$T73)*rennerstabel!$AL73</f>
        <v>0</v>
      </c>
      <c r="J73" s="87">
        <f>SUM(rennerstabel!$U73:$Z73)*rennerstabel!$AL73</f>
        <v>0</v>
      </c>
      <c r="K73" s="88">
        <f>SUM(rennerstabel!$AA73:$AF73)*rennerstabel!$AL73</f>
        <v>0</v>
      </c>
      <c r="L73" s="89">
        <f>IFERROR(VLOOKUP(rennerstabel!$F73,Etappe1[[Rit 1]:[Punten]],2,0),0)</f>
        <v>0</v>
      </c>
      <c r="M73" s="89">
        <f>IFERROR(VLOOKUP(rennerstabel!$F73,Etappe2[[Rit 2]:[Punten]],2,0),0)</f>
        <v>0</v>
      </c>
      <c r="N73" s="89">
        <f>IFERROR(VLOOKUP(rennerstabel!$F73,Etappe3[[Rit 3]:[Punten]],2,0),0)</f>
        <v>0</v>
      </c>
      <c r="O73" s="89">
        <f>IFERROR(VLOOKUP(rennerstabel!$F73,Etappe4[[Rit 4]:[Punten]],2,0),0)</f>
        <v>0</v>
      </c>
      <c r="P73" s="89">
        <f>IFERROR(VLOOKUP(rennerstabel!$F73,Etappe5[[Rit 5]:[Punten]],2,0),0)</f>
        <v>0</v>
      </c>
      <c r="Q73" s="89">
        <f>IFERROR(VLOOKUP(rennerstabel!$F73,Etappe6[[Rit 6]:[Punten]],2,0),0)</f>
        <v>0</v>
      </c>
      <c r="R73" s="89">
        <f>IFERROR(VLOOKUP(rennerstabel!$F73,Etappe7[[Rit 7]:[Punten]],2,0),0)</f>
        <v>0</v>
      </c>
      <c r="S73" s="89">
        <f>IFERROR(VLOOKUP(rennerstabel!$F73,Etappe8[[Rit 8]:[Punten]],2,0),0)</f>
        <v>0</v>
      </c>
      <c r="T73" s="89">
        <f>IFERROR(VLOOKUP(rennerstabel!$F73,Etappe9[[Rit 9]:[Punten]],2,0),0)</f>
        <v>0</v>
      </c>
      <c r="U73" s="90">
        <f>IFERROR(VLOOKUP(rennerstabel!$F73,Etappe10[[Rit 10]:[Punten]],2,0),0)</f>
        <v>0</v>
      </c>
      <c r="V73" s="90">
        <f>IFERROR(VLOOKUP(rennerstabel!$F73,Etappe11[[Rit 11]:[Punten]],2,0),0)</f>
        <v>0</v>
      </c>
      <c r="W73" s="90">
        <f>IFERROR(VLOOKUP(rennerstabel!$F73,Etappe12[[Rit 12]:[Punten]],2,0),0)</f>
        <v>0</v>
      </c>
      <c r="X73" s="90">
        <f>IFERROR(VLOOKUP(rennerstabel!$F73,Etappe13[[Rit 13]:[Punten]],2,0),0)</f>
        <v>0</v>
      </c>
      <c r="Y73" s="90">
        <f>IFERROR(VLOOKUP(rennerstabel!$F73,Etappe14[[Rit 14]:[Punten]],2,0),0)</f>
        <v>0</v>
      </c>
      <c r="Z73" s="90">
        <f>IFERROR(VLOOKUP(rennerstabel!$F73,Etappe15[[Rit 15]:[Punten]],2,0),0)</f>
        <v>0</v>
      </c>
      <c r="AA73" s="91">
        <f>IFERROR(VLOOKUP(rennerstabel!$F73,Etappe16[[Rit 16]:[Punten]],2,0),0)</f>
        <v>0</v>
      </c>
      <c r="AB73" s="91">
        <f>IFERROR(VLOOKUP(rennerstabel!$F73,Etappe17[[Rit 17]:[Punten]],2,0),0)</f>
        <v>0</v>
      </c>
      <c r="AC73" s="91">
        <f>IFERROR(VLOOKUP(rennerstabel!$F73,Etappe18[[Rit 18]:[Punten]],2,0),0)</f>
        <v>0</v>
      </c>
      <c r="AD73" s="91">
        <f>IFERROR(VLOOKUP(rennerstabel!$F73,Etappe19[[Rit 19]:[Punten]],2,0),0)</f>
        <v>0</v>
      </c>
      <c r="AE73" s="91">
        <f>IFERROR(VLOOKUP(rennerstabel!$F73,Etappe20[[Rit 20]:[Punten]],2,0),0)</f>
        <v>0</v>
      </c>
      <c r="AF73" s="91">
        <f>IFERROR(VLOOKUP(rennerstabel!$F73,Etappe21[[Rit 21]:[Punten]],2,0),0)</f>
        <v>0</v>
      </c>
      <c r="AG73" s="93">
        <f>IFERROR(VLOOKUP(rennerstabel!$F73,TableGeel[[Renners]:[Punten]],2,0),0)</f>
        <v>0</v>
      </c>
      <c r="AH73" s="93">
        <f>IFERROR(VLOOKUP(rennerstabel!$F73,TablePloeg[[Renners]:[Punten]],2,0),0)</f>
        <v>0</v>
      </c>
      <c r="AI73" s="93">
        <f>IFERROR(VLOOKUP(rennerstabel!$F73,TableGroen[[Renners]:[Punten]],2,0),0)</f>
        <v>0</v>
      </c>
      <c r="AJ73" s="93">
        <f>IFERROR(VLOOKUP(rennerstabel!$F73,TableBolletjes[[Renners]:[Punten]],2,0),0)</f>
        <v>0</v>
      </c>
      <c r="AK73" s="93">
        <f>IFERROR(VLOOKUP(rennerstabel!$F73,TableWit[[Renners]:[Punten]],2,0),0)</f>
        <v>0</v>
      </c>
      <c r="AL73" s="95">
        <f>IF(rennerstabel!$D73="DNS",0,1)</f>
        <v>1</v>
      </c>
    </row>
    <row r="74" spans="2:38" x14ac:dyDescent="0.25">
      <c r="B74" s="83"/>
      <c r="C74" s="83"/>
      <c r="D74" s="83"/>
      <c r="E74" s="84">
        <v>73</v>
      </c>
      <c r="F74" s="84" t="s">
        <v>194</v>
      </c>
      <c r="G74" s="84" t="s">
        <v>375</v>
      </c>
      <c r="H74" s="85">
        <f>SUM(L74:AK74)*rennerstabel!$AL74</f>
        <v>15</v>
      </c>
      <c r="I74" s="86">
        <f>SUM(rennerstabel!$L74:$T74)*rennerstabel!$AL74</f>
        <v>15</v>
      </c>
      <c r="J74" s="87">
        <f>SUM(rennerstabel!$U74:$Z74)*rennerstabel!$AL74</f>
        <v>0</v>
      </c>
      <c r="K74" s="88">
        <f>SUM(rennerstabel!$AA74:$AF74)*rennerstabel!$AL74</f>
        <v>0</v>
      </c>
      <c r="L74" s="89">
        <f>IFERROR(VLOOKUP(rennerstabel!$F74,Etappe1[[Rit 1]:[Punten]],2,0),0)</f>
        <v>15</v>
      </c>
      <c r="M74" s="89">
        <f>IFERROR(VLOOKUP(rennerstabel!$F74,Etappe2[[Rit 2]:[Punten]],2,0),0)</f>
        <v>0</v>
      </c>
      <c r="N74" s="89">
        <f>IFERROR(VLOOKUP(rennerstabel!$F74,Etappe3[[Rit 3]:[Punten]],2,0),0)</f>
        <v>0</v>
      </c>
      <c r="O74" s="89">
        <f>IFERROR(VLOOKUP(rennerstabel!$F74,Etappe4[[Rit 4]:[Punten]],2,0),0)</f>
        <v>0</v>
      </c>
      <c r="P74" s="89">
        <f>IFERROR(VLOOKUP(rennerstabel!$F74,Etappe5[[Rit 5]:[Punten]],2,0),0)</f>
        <v>0</v>
      </c>
      <c r="Q74" s="89">
        <f>IFERROR(VLOOKUP(rennerstabel!$F74,Etappe6[[Rit 6]:[Punten]],2,0),0)</f>
        <v>0</v>
      </c>
      <c r="R74" s="89">
        <f>IFERROR(VLOOKUP(rennerstabel!$F74,Etappe7[[Rit 7]:[Punten]],2,0),0)</f>
        <v>0</v>
      </c>
      <c r="S74" s="89">
        <f>IFERROR(VLOOKUP(rennerstabel!$F74,Etappe8[[Rit 8]:[Punten]],2,0),0)</f>
        <v>0</v>
      </c>
      <c r="T74" s="89">
        <f>IFERROR(VLOOKUP(rennerstabel!$F74,Etappe9[[Rit 9]:[Punten]],2,0),0)</f>
        <v>0</v>
      </c>
      <c r="U74" s="90">
        <f>IFERROR(VLOOKUP(rennerstabel!$F74,Etappe10[[Rit 10]:[Punten]],2,0),0)</f>
        <v>0</v>
      </c>
      <c r="V74" s="90">
        <f>IFERROR(VLOOKUP(rennerstabel!$F74,Etappe11[[Rit 11]:[Punten]],2,0),0)</f>
        <v>0</v>
      </c>
      <c r="W74" s="90">
        <f>IFERROR(VLOOKUP(rennerstabel!$F74,Etappe12[[Rit 12]:[Punten]],2,0),0)</f>
        <v>0</v>
      </c>
      <c r="X74" s="90">
        <f>IFERROR(VLOOKUP(rennerstabel!$F74,Etappe13[[Rit 13]:[Punten]],2,0),0)</f>
        <v>0</v>
      </c>
      <c r="Y74" s="90">
        <f>IFERROR(VLOOKUP(rennerstabel!$F74,Etappe14[[Rit 14]:[Punten]],2,0),0)</f>
        <v>0</v>
      </c>
      <c r="Z74" s="90">
        <f>IFERROR(VLOOKUP(rennerstabel!$F74,Etappe15[[Rit 15]:[Punten]],2,0),0)</f>
        <v>0</v>
      </c>
      <c r="AA74" s="91">
        <f>IFERROR(VLOOKUP(rennerstabel!$F74,Etappe16[[Rit 16]:[Punten]],2,0),0)</f>
        <v>0</v>
      </c>
      <c r="AB74" s="91">
        <f>IFERROR(VLOOKUP(rennerstabel!$F74,Etappe17[[Rit 17]:[Punten]],2,0),0)</f>
        <v>0</v>
      </c>
      <c r="AC74" s="91">
        <f>IFERROR(VLOOKUP(rennerstabel!$F74,Etappe18[[Rit 18]:[Punten]],2,0),0)</f>
        <v>0</v>
      </c>
      <c r="AD74" s="91">
        <f>IFERROR(VLOOKUP(rennerstabel!$F74,Etappe19[[Rit 19]:[Punten]],2,0),0)</f>
        <v>0</v>
      </c>
      <c r="AE74" s="91">
        <f>IFERROR(VLOOKUP(rennerstabel!$F74,Etappe20[[Rit 20]:[Punten]],2,0),0)</f>
        <v>0</v>
      </c>
      <c r="AF74" s="91">
        <f>IFERROR(VLOOKUP(rennerstabel!$F74,Etappe21[[Rit 21]:[Punten]],2,0),0)</f>
        <v>0</v>
      </c>
      <c r="AG74" s="83">
        <f>IFERROR(VLOOKUP(rennerstabel!$F74,TableGeel[[Renners]:[Punten]],2,0),0)</f>
        <v>0</v>
      </c>
      <c r="AH74" s="83">
        <f>IFERROR(VLOOKUP(rennerstabel!$F74,TablePloeg[[Renners]:[Punten]],2,0),0)</f>
        <v>0</v>
      </c>
      <c r="AI74" s="83">
        <f>IFERROR(VLOOKUP(rennerstabel!$F74,TableGroen[[Renners]:[Punten]],2,0),0)</f>
        <v>0</v>
      </c>
      <c r="AJ74" s="83">
        <f>IFERROR(VLOOKUP(rennerstabel!$F74,TableBolletjes[[Renners]:[Punten]],2,0),0)</f>
        <v>0</v>
      </c>
      <c r="AK74" s="83">
        <f>IFERROR(VLOOKUP(rennerstabel!$F74,TableWit[[Renners]:[Punten]],2,0),0)</f>
        <v>0</v>
      </c>
      <c r="AL74" s="92">
        <f>IF(rennerstabel!$D74="DNS",0,1)</f>
        <v>1</v>
      </c>
    </row>
    <row r="75" spans="2:38" x14ac:dyDescent="0.25">
      <c r="B75" s="93"/>
      <c r="C75" s="93"/>
      <c r="D75" s="93"/>
      <c r="E75" s="94">
        <v>74</v>
      </c>
      <c r="F75" s="84" t="s">
        <v>377</v>
      </c>
      <c r="G75" s="84" t="s">
        <v>375</v>
      </c>
      <c r="H75" s="85">
        <f>SUM(L75:AK75)*rennerstabel!$AL75</f>
        <v>0</v>
      </c>
      <c r="I75" s="86">
        <f>SUM(rennerstabel!$L75:$T75)*rennerstabel!$AL75</f>
        <v>0</v>
      </c>
      <c r="J75" s="87">
        <f>SUM(rennerstabel!$U75:$Z75)*rennerstabel!$AL75</f>
        <v>0</v>
      </c>
      <c r="K75" s="88">
        <f>SUM(rennerstabel!$AA75:$AF75)*rennerstabel!$AL75</f>
        <v>0</v>
      </c>
      <c r="L75" s="89">
        <f>IFERROR(VLOOKUP(rennerstabel!$F75,Etappe1[[Rit 1]:[Punten]],2,0),0)</f>
        <v>0</v>
      </c>
      <c r="M75" s="89">
        <f>IFERROR(VLOOKUP(rennerstabel!$F75,Etappe2[[Rit 2]:[Punten]],2,0),0)</f>
        <v>0</v>
      </c>
      <c r="N75" s="89">
        <f>IFERROR(VLOOKUP(rennerstabel!$F75,Etappe3[[Rit 3]:[Punten]],2,0),0)</f>
        <v>0</v>
      </c>
      <c r="O75" s="89">
        <f>IFERROR(VLOOKUP(rennerstabel!$F75,Etappe4[[Rit 4]:[Punten]],2,0),0)</f>
        <v>0</v>
      </c>
      <c r="P75" s="89">
        <f>IFERROR(VLOOKUP(rennerstabel!$F75,Etappe5[[Rit 5]:[Punten]],2,0),0)</f>
        <v>0</v>
      </c>
      <c r="Q75" s="89">
        <f>IFERROR(VLOOKUP(rennerstabel!$F75,Etappe6[[Rit 6]:[Punten]],2,0),0)</f>
        <v>0</v>
      </c>
      <c r="R75" s="89">
        <f>IFERROR(VLOOKUP(rennerstabel!$F75,Etappe7[[Rit 7]:[Punten]],2,0),0)</f>
        <v>0</v>
      </c>
      <c r="S75" s="89">
        <f>IFERROR(VLOOKUP(rennerstabel!$F75,Etappe8[[Rit 8]:[Punten]],2,0),0)</f>
        <v>0</v>
      </c>
      <c r="T75" s="89">
        <f>IFERROR(VLOOKUP(rennerstabel!$F75,Etappe9[[Rit 9]:[Punten]],2,0),0)</f>
        <v>0</v>
      </c>
      <c r="U75" s="90">
        <f>IFERROR(VLOOKUP(rennerstabel!$F75,Etappe10[[Rit 10]:[Punten]],2,0),0)</f>
        <v>0</v>
      </c>
      <c r="V75" s="90">
        <f>IFERROR(VLOOKUP(rennerstabel!$F75,Etappe11[[Rit 11]:[Punten]],2,0),0)</f>
        <v>0</v>
      </c>
      <c r="W75" s="90">
        <f>IFERROR(VLOOKUP(rennerstabel!$F75,Etappe12[[Rit 12]:[Punten]],2,0),0)</f>
        <v>0</v>
      </c>
      <c r="X75" s="90">
        <f>IFERROR(VLOOKUP(rennerstabel!$F75,Etappe13[[Rit 13]:[Punten]],2,0),0)</f>
        <v>0</v>
      </c>
      <c r="Y75" s="90">
        <f>IFERROR(VLOOKUP(rennerstabel!$F75,Etappe14[[Rit 14]:[Punten]],2,0),0)</f>
        <v>0</v>
      </c>
      <c r="Z75" s="90">
        <f>IFERROR(VLOOKUP(rennerstabel!$F75,Etappe15[[Rit 15]:[Punten]],2,0),0)</f>
        <v>0</v>
      </c>
      <c r="AA75" s="91">
        <f>IFERROR(VLOOKUP(rennerstabel!$F75,Etappe16[[Rit 16]:[Punten]],2,0),0)</f>
        <v>0</v>
      </c>
      <c r="AB75" s="91">
        <f>IFERROR(VLOOKUP(rennerstabel!$F75,Etappe17[[Rit 17]:[Punten]],2,0),0)</f>
        <v>0</v>
      </c>
      <c r="AC75" s="91">
        <f>IFERROR(VLOOKUP(rennerstabel!$F75,Etappe18[[Rit 18]:[Punten]],2,0),0)</f>
        <v>0</v>
      </c>
      <c r="AD75" s="91">
        <f>IFERROR(VLOOKUP(rennerstabel!$F75,Etappe19[[Rit 19]:[Punten]],2,0),0)</f>
        <v>0</v>
      </c>
      <c r="AE75" s="91">
        <f>IFERROR(VLOOKUP(rennerstabel!$F75,Etappe20[[Rit 20]:[Punten]],2,0),0)</f>
        <v>0</v>
      </c>
      <c r="AF75" s="91">
        <f>IFERROR(VLOOKUP(rennerstabel!$F75,Etappe21[[Rit 21]:[Punten]],2,0),0)</f>
        <v>0</v>
      </c>
      <c r="AG75" s="93">
        <f>IFERROR(VLOOKUP(rennerstabel!$F75,TableGeel[[Renners]:[Punten]],2,0),0)</f>
        <v>0</v>
      </c>
      <c r="AH75" s="93">
        <f>IFERROR(VLOOKUP(rennerstabel!$F75,TablePloeg[[Renners]:[Punten]],2,0),0)</f>
        <v>0</v>
      </c>
      <c r="AI75" s="93">
        <f>IFERROR(VLOOKUP(rennerstabel!$F75,TableGroen[[Renners]:[Punten]],2,0),0)</f>
        <v>0</v>
      </c>
      <c r="AJ75" s="93">
        <f>IFERROR(VLOOKUP(rennerstabel!$F75,TableBolletjes[[Renners]:[Punten]],2,0),0)</f>
        <v>0</v>
      </c>
      <c r="AK75" s="93">
        <f>IFERROR(VLOOKUP(rennerstabel!$F75,TableWit[[Renners]:[Punten]],2,0),0)</f>
        <v>0</v>
      </c>
      <c r="AL75" s="95">
        <f>IF(rennerstabel!$D75="DNS",0,1)</f>
        <v>1</v>
      </c>
    </row>
    <row r="76" spans="2:38" x14ac:dyDescent="0.25">
      <c r="B76" s="83"/>
      <c r="C76" s="83"/>
      <c r="D76" s="83"/>
      <c r="E76" s="84">
        <v>75</v>
      </c>
      <c r="F76" s="84" t="s">
        <v>378</v>
      </c>
      <c r="G76" s="84" t="s">
        <v>375</v>
      </c>
      <c r="H76" s="85">
        <f>SUM(L76:AK76)*rennerstabel!$AL76</f>
        <v>0</v>
      </c>
      <c r="I76" s="86">
        <f>SUM(rennerstabel!$L76:$T76)*rennerstabel!$AL76</f>
        <v>0</v>
      </c>
      <c r="J76" s="87">
        <f>SUM(rennerstabel!$U76:$Z76)*rennerstabel!$AL76</f>
        <v>0</v>
      </c>
      <c r="K76" s="88">
        <f>SUM(rennerstabel!$AA76:$AF76)*rennerstabel!$AL76</f>
        <v>0</v>
      </c>
      <c r="L76" s="89">
        <f>IFERROR(VLOOKUP(rennerstabel!$F76,Etappe1[[Rit 1]:[Punten]],2,0),0)</f>
        <v>0</v>
      </c>
      <c r="M76" s="89">
        <f>IFERROR(VLOOKUP(rennerstabel!$F76,Etappe2[[Rit 2]:[Punten]],2,0),0)</f>
        <v>0</v>
      </c>
      <c r="N76" s="89">
        <f>IFERROR(VLOOKUP(rennerstabel!$F76,Etappe3[[Rit 3]:[Punten]],2,0),0)</f>
        <v>0</v>
      </c>
      <c r="O76" s="89">
        <f>IFERROR(VLOOKUP(rennerstabel!$F76,Etappe4[[Rit 4]:[Punten]],2,0),0)</f>
        <v>0</v>
      </c>
      <c r="P76" s="89">
        <f>IFERROR(VLOOKUP(rennerstabel!$F76,Etappe5[[Rit 5]:[Punten]],2,0),0)</f>
        <v>0</v>
      </c>
      <c r="Q76" s="89">
        <f>IFERROR(VLOOKUP(rennerstabel!$F76,Etappe6[[Rit 6]:[Punten]],2,0),0)</f>
        <v>0</v>
      </c>
      <c r="R76" s="89">
        <f>IFERROR(VLOOKUP(rennerstabel!$F76,Etappe7[[Rit 7]:[Punten]],2,0),0)</f>
        <v>0</v>
      </c>
      <c r="S76" s="89">
        <f>IFERROR(VLOOKUP(rennerstabel!$F76,Etappe8[[Rit 8]:[Punten]],2,0),0)</f>
        <v>0</v>
      </c>
      <c r="T76" s="89">
        <f>IFERROR(VLOOKUP(rennerstabel!$F76,Etappe9[[Rit 9]:[Punten]],2,0),0)</f>
        <v>0</v>
      </c>
      <c r="U76" s="90">
        <f>IFERROR(VLOOKUP(rennerstabel!$F76,Etappe10[[Rit 10]:[Punten]],2,0),0)</f>
        <v>0</v>
      </c>
      <c r="V76" s="90">
        <f>IFERROR(VLOOKUP(rennerstabel!$F76,Etappe11[[Rit 11]:[Punten]],2,0),0)</f>
        <v>0</v>
      </c>
      <c r="W76" s="90">
        <f>IFERROR(VLOOKUP(rennerstabel!$F76,Etappe12[[Rit 12]:[Punten]],2,0),0)</f>
        <v>0</v>
      </c>
      <c r="X76" s="90">
        <f>IFERROR(VLOOKUP(rennerstabel!$F76,Etappe13[[Rit 13]:[Punten]],2,0),0)</f>
        <v>0</v>
      </c>
      <c r="Y76" s="90">
        <f>IFERROR(VLOOKUP(rennerstabel!$F76,Etappe14[[Rit 14]:[Punten]],2,0),0)</f>
        <v>0</v>
      </c>
      <c r="Z76" s="90">
        <f>IFERROR(VLOOKUP(rennerstabel!$F76,Etappe15[[Rit 15]:[Punten]],2,0),0)</f>
        <v>0</v>
      </c>
      <c r="AA76" s="91">
        <f>IFERROR(VLOOKUP(rennerstabel!$F76,Etappe16[[Rit 16]:[Punten]],2,0),0)</f>
        <v>0</v>
      </c>
      <c r="AB76" s="91">
        <f>IFERROR(VLOOKUP(rennerstabel!$F76,Etappe17[[Rit 17]:[Punten]],2,0),0)</f>
        <v>0</v>
      </c>
      <c r="AC76" s="91">
        <f>IFERROR(VLOOKUP(rennerstabel!$F76,Etappe18[[Rit 18]:[Punten]],2,0),0)</f>
        <v>0</v>
      </c>
      <c r="AD76" s="91">
        <f>IFERROR(VLOOKUP(rennerstabel!$F76,Etappe19[[Rit 19]:[Punten]],2,0),0)</f>
        <v>0</v>
      </c>
      <c r="AE76" s="91">
        <f>IFERROR(VLOOKUP(rennerstabel!$F76,Etappe20[[Rit 20]:[Punten]],2,0),0)</f>
        <v>0</v>
      </c>
      <c r="AF76" s="91">
        <f>IFERROR(VLOOKUP(rennerstabel!$F76,Etappe21[[Rit 21]:[Punten]],2,0),0)</f>
        <v>0</v>
      </c>
      <c r="AG76" s="83">
        <f>IFERROR(VLOOKUP(rennerstabel!$F76,TableGeel[[Renners]:[Punten]],2,0),0)</f>
        <v>0</v>
      </c>
      <c r="AH76" s="83">
        <f>IFERROR(VLOOKUP(rennerstabel!$F76,TablePloeg[[Renners]:[Punten]],2,0),0)</f>
        <v>0</v>
      </c>
      <c r="AI76" s="83">
        <f>IFERROR(VLOOKUP(rennerstabel!$F76,TableGroen[[Renners]:[Punten]],2,0),0)</f>
        <v>0</v>
      </c>
      <c r="AJ76" s="83">
        <f>IFERROR(VLOOKUP(rennerstabel!$F76,TableBolletjes[[Renners]:[Punten]],2,0),0)</f>
        <v>0</v>
      </c>
      <c r="AK76" s="83">
        <f>IFERROR(VLOOKUP(rennerstabel!$F76,TableWit[[Renners]:[Punten]],2,0),0)</f>
        <v>0</v>
      </c>
      <c r="AL76" s="92">
        <f>IF(rennerstabel!$D76="DNS",0,1)</f>
        <v>1</v>
      </c>
    </row>
    <row r="77" spans="2:38" x14ac:dyDescent="0.25">
      <c r="B77" s="93"/>
      <c r="C77" s="93"/>
      <c r="D77" s="93"/>
      <c r="E77" s="94">
        <v>76</v>
      </c>
      <c r="F77" s="84" t="s">
        <v>379</v>
      </c>
      <c r="G77" s="84" t="s">
        <v>375</v>
      </c>
      <c r="H77" s="85">
        <f>SUM(L77:AK77)*rennerstabel!$AL77</f>
        <v>0</v>
      </c>
      <c r="I77" s="86">
        <f>SUM(rennerstabel!$L77:$T77)*rennerstabel!$AL77</f>
        <v>0</v>
      </c>
      <c r="J77" s="87">
        <f>SUM(rennerstabel!$U77:$Z77)*rennerstabel!$AL77</f>
        <v>0</v>
      </c>
      <c r="K77" s="88">
        <f>SUM(rennerstabel!$AA77:$AF77)*rennerstabel!$AL77</f>
        <v>0</v>
      </c>
      <c r="L77" s="89">
        <f>IFERROR(VLOOKUP(rennerstabel!$F77,Etappe1[[Rit 1]:[Punten]],2,0),0)</f>
        <v>0</v>
      </c>
      <c r="M77" s="89">
        <f>IFERROR(VLOOKUP(rennerstabel!$F77,Etappe2[[Rit 2]:[Punten]],2,0),0)</f>
        <v>0</v>
      </c>
      <c r="N77" s="89">
        <f>IFERROR(VLOOKUP(rennerstabel!$F77,Etappe3[[Rit 3]:[Punten]],2,0),0)</f>
        <v>0</v>
      </c>
      <c r="O77" s="89">
        <f>IFERROR(VLOOKUP(rennerstabel!$F77,Etappe4[[Rit 4]:[Punten]],2,0),0)</f>
        <v>0</v>
      </c>
      <c r="P77" s="89">
        <f>IFERROR(VLOOKUP(rennerstabel!$F77,Etappe5[[Rit 5]:[Punten]],2,0),0)</f>
        <v>0</v>
      </c>
      <c r="Q77" s="89">
        <f>IFERROR(VLOOKUP(rennerstabel!$F77,Etappe6[[Rit 6]:[Punten]],2,0),0)</f>
        <v>0</v>
      </c>
      <c r="R77" s="89">
        <f>IFERROR(VLOOKUP(rennerstabel!$F77,Etappe7[[Rit 7]:[Punten]],2,0),0)</f>
        <v>0</v>
      </c>
      <c r="S77" s="89">
        <f>IFERROR(VLOOKUP(rennerstabel!$F77,Etappe8[[Rit 8]:[Punten]],2,0),0)</f>
        <v>0</v>
      </c>
      <c r="T77" s="89">
        <f>IFERROR(VLOOKUP(rennerstabel!$F77,Etappe9[[Rit 9]:[Punten]],2,0),0)</f>
        <v>0</v>
      </c>
      <c r="U77" s="90">
        <f>IFERROR(VLOOKUP(rennerstabel!$F77,Etappe10[[Rit 10]:[Punten]],2,0),0)</f>
        <v>0</v>
      </c>
      <c r="V77" s="90">
        <f>IFERROR(VLOOKUP(rennerstabel!$F77,Etappe11[[Rit 11]:[Punten]],2,0),0)</f>
        <v>0</v>
      </c>
      <c r="W77" s="90">
        <f>IFERROR(VLOOKUP(rennerstabel!$F77,Etappe12[[Rit 12]:[Punten]],2,0),0)</f>
        <v>0</v>
      </c>
      <c r="X77" s="90">
        <f>IFERROR(VLOOKUP(rennerstabel!$F77,Etappe13[[Rit 13]:[Punten]],2,0),0)</f>
        <v>0</v>
      </c>
      <c r="Y77" s="90">
        <f>IFERROR(VLOOKUP(rennerstabel!$F77,Etappe14[[Rit 14]:[Punten]],2,0),0)</f>
        <v>0</v>
      </c>
      <c r="Z77" s="90">
        <f>IFERROR(VLOOKUP(rennerstabel!$F77,Etappe15[[Rit 15]:[Punten]],2,0),0)</f>
        <v>0</v>
      </c>
      <c r="AA77" s="91">
        <f>IFERROR(VLOOKUP(rennerstabel!$F77,Etappe16[[Rit 16]:[Punten]],2,0),0)</f>
        <v>0</v>
      </c>
      <c r="AB77" s="91">
        <f>IFERROR(VLOOKUP(rennerstabel!$F77,Etappe17[[Rit 17]:[Punten]],2,0),0)</f>
        <v>0</v>
      </c>
      <c r="AC77" s="91">
        <f>IFERROR(VLOOKUP(rennerstabel!$F77,Etappe18[[Rit 18]:[Punten]],2,0),0)</f>
        <v>0</v>
      </c>
      <c r="AD77" s="91">
        <f>IFERROR(VLOOKUP(rennerstabel!$F77,Etappe19[[Rit 19]:[Punten]],2,0),0)</f>
        <v>0</v>
      </c>
      <c r="AE77" s="91">
        <f>IFERROR(VLOOKUP(rennerstabel!$F77,Etappe20[[Rit 20]:[Punten]],2,0),0)</f>
        <v>0</v>
      </c>
      <c r="AF77" s="91">
        <f>IFERROR(VLOOKUP(rennerstabel!$F77,Etappe21[[Rit 21]:[Punten]],2,0),0)</f>
        <v>0</v>
      </c>
      <c r="AG77" s="93">
        <f>IFERROR(VLOOKUP(rennerstabel!$F77,TableGeel[[Renners]:[Punten]],2,0),0)</f>
        <v>0</v>
      </c>
      <c r="AH77" s="93">
        <f>IFERROR(VLOOKUP(rennerstabel!$F77,TablePloeg[[Renners]:[Punten]],2,0),0)</f>
        <v>0</v>
      </c>
      <c r="AI77" s="93">
        <f>IFERROR(VLOOKUP(rennerstabel!$F77,TableGroen[[Renners]:[Punten]],2,0),0)</f>
        <v>0</v>
      </c>
      <c r="AJ77" s="93">
        <f>IFERROR(VLOOKUP(rennerstabel!$F77,TableBolletjes[[Renners]:[Punten]],2,0),0)</f>
        <v>0</v>
      </c>
      <c r="AK77" s="93">
        <f>IFERROR(VLOOKUP(rennerstabel!$F77,TableWit[[Renners]:[Punten]],2,0),0)</f>
        <v>0</v>
      </c>
      <c r="AL77" s="95">
        <f>IF(rennerstabel!$D77="DNS",0,1)</f>
        <v>1</v>
      </c>
    </row>
    <row r="78" spans="2:38" x14ac:dyDescent="0.25">
      <c r="B78" s="83"/>
      <c r="C78" s="83"/>
      <c r="D78" s="83"/>
      <c r="E78" s="84">
        <v>77</v>
      </c>
      <c r="F78" s="84" t="s">
        <v>380</v>
      </c>
      <c r="G78" s="84" t="s">
        <v>375</v>
      </c>
      <c r="H78" s="85">
        <f>SUM(L78:AK78)*rennerstabel!$AL78</f>
        <v>0</v>
      </c>
      <c r="I78" s="86">
        <f>SUM(rennerstabel!$L78:$T78)*rennerstabel!$AL78</f>
        <v>0</v>
      </c>
      <c r="J78" s="87">
        <f>SUM(rennerstabel!$U78:$Z78)*rennerstabel!$AL78</f>
        <v>0</v>
      </c>
      <c r="K78" s="88">
        <f>SUM(rennerstabel!$AA78:$AF78)*rennerstabel!$AL78</f>
        <v>0</v>
      </c>
      <c r="L78" s="89">
        <f>IFERROR(VLOOKUP(rennerstabel!$F78,Etappe1[[Rit 1]:[Punten]],2,0),0)</f>
        <v>0</v>
      </c>
      <c r="M78" s="89">
        <f>IFERROR(VLOOKUP(rennerstabel!$F78,Etappe2[[Rit 2]:[Punten]],2,0),0)</f>
        <v>0</v>
      </c>
      <c r="N78" s="89">
        <f>IFERROR(VLOOKUP(rennerstabel!$F78,Etappe3[[Rit 3]:[Punten]],2,0),0)</f>
        <v>0</v>
      </c>
      <c r="O78" s="89">
        <f>IFERROR(VLOOKUP(rennerstabel!$F78,Etappe4[[Rit 4]:[Punten]],2,0),0)</f>
        <v>0</v>
      </c>
      <c r="P78" s="89">
        <f>IFERROR(VLOOKUP(rennerstabel!$F78,Etappe5[[Rit 5]:[Punten]],2,0),0)</f>
        <v>0</v>
      </c>
      <c r="Q78" s="89">
        <f>IFERROR(VLOOKUP(rennerstabel!$F78,Etappe6[[Rit 6]:[Punten]],2,0),0)</f>
        <v>0</v>
      </c>
      <c r="R78" s="89">
        <f>IFERROR(VLOOKUP(rennerstabel!$F78,Etappe7[[Rit 7]:[Punten]],2,0),0)</f>
        <v>0</v>
      </c>
      <c r="S78" s="89">
        <f>IFERROR(VLOOKUP(rennerstabel!$F78,Etappe8[[Rit 8]:[Punten]],2,0),0)</f>
        <v>0</v>
      </c>
      <c r="T78" s="89">
        <f>IFERROR(VLOOKUP(rennerstabel!$F78,Etappe9[[Rit 9]:[Punten]],2,0),0)</f>
        <v>0</v>
      </c>
      <c r="U78" s="90">
        <f>IFERROR(VLOOKUP(rennerstabel!$F78,Etappe10[[Rit 10]:[Punten]],2,0),0)</f>
        <v>0</v>
      </c>
      <c r="V78" s="90">
        <f>IFERROR(VLOOKUP(rennerstabel!$F78,Etappe11[[Rit 11]:[Punten]],2,0),0)</f>
        <v>0</v>
      </c>
      <c r="W78" s="90">
        <f>IFERROR(VLOOKUP(rennerstabel!$F78,Etappe12[[Rit 12]:[Punten]],2,0),0)</f>
        <v>0</v>
      </c>
      <c r="X78" s="90">
        <f>IFERROR(VLOOKUP(rennerstabel!$F78,Etappe13[[Rit 13]:[Punten]],2,0),0)</f>
        <v>0</v>
      </c>
      <c r="Y78" s="90">
        <f>IFERROR(VLOOKUP(rennerstabel!$F78,Etappe14[[Rit 14]:[Punten]],2,0),0)</f>
        <v>0</v>
      </c>
      <c r="Z78" s="90">
        <f>IFERROR(VLOOKUP(rennerstabel!$F78,Etappe15[[Rit 15]:[Punten]],2,0),0)</f>
        <v>0</v>
      </c>
      <c r="AA78" s="91">
        <f>IFERROR(VLOOKUP(rennerstabel!$F78,Etappe16[[Rit 16]:[Punten]],2,0),0)</f>
        <v>0</v>
      </c>
      <c r="AB78" s="91">
        <f>IFERROR(VLOOKUP(rennerstabel!$F78,Etappe17[[Rit 17]:[Punten]],2,0),0)</f>
        <v>0</v>
      </c>
      <c r="AC78" s="91">
        <f>IFERROR(VLOOKUP(rennerstabel!$F78,Etappe18[[Rit 18]:[Punten]],2,0),0)</f>
        <v>0</v>
      </c>
      <c r="AD78" s="91">
        <f>IFERROR(VLOOKUP(rennerstabel!$F78,Etappe19[[Rit 19]:[Punten]],2,0),0)</f>
        <v>0</v>
      </c>
      <c r="AE78" s="91">
        <f>IFERROR(VLOOKUP(rennerstabel!$F78,Etappe20[[Rit 20]:[Punten]],2,0),0)</f>
        <v>0</v>
      </c>
      <c r="AF78" s="91">
        <f>IFERROR(VLOOKUP(rennerstabel!$F78,Etappe21[[Rit 21]:[Punten]],2,0),0)</f>
        <v>0</v>
      </c>
      <c r="AG78" s="83">
        <f>IFERROR(VLOOKUP(rennerstabel!$F78,TableGeel[[Renners]:[Punten]],2,0),0)</f>
        <v>0</v>
      </c>
      <c r="AH78" s="83">
        <f>IFERROR(VLOOKUP(rennerstabel!$F78,TablePloeg[[Renners]:[Punten]],2,0),0)</f>
        <v>0</v>
      </c>
      <c r="AI78" s="83">
        <f>IFERROR(VLOOKUP(rennerstabel!$F78,TableGroen[[Renners]:[Punten]],2,0),0)</f>
        <v>0</v>
      </c>
      <c r="AJ78" s="83">
        <f>IFERROR(VLOOKUP(rennerstabel!$F78,TableBolletjes[[Renners]:[Punten]],2,0),0)</f>
        <v>0</v>
      </c>
      <c r="AK78" s="83">
        <f>IFERROR(VLOOKUP(rennerstabel!$F78,TableWit[[Renners]:[Punten]],2,0),0)</f>
        <v>0</v>
      </c>
      <c r="AL78" s="92">
        <f>IF(rennerstabel!$D78="DNS",0,1)</f>
        <v>1</v>
      </c>
    </row>
    <row r="79" spans="2:38" x14ac:dyDescent="0.25">
      <c r="B79" s="93"/>
      <c r="C79" s="93"/>
      <c r="D79" s="93"/>
      <c r="E79" s="94">
        <v>78</v>
      </c>
      <c r="F79" s="84" t="s">
        <v>381</v>
      </c>
      <c r="G79" s="84" t="s">
        <v>375</v>
      </c>
      <c r="H79" s="85">
        <f>SUM(L79:AK79)*rennerstabel!$AL79</f>
        <v>0</v>
      </c>
      <c r="I79" s="86">
        <f>SUM(rennerstabel!$L79:$T79)*rennerstabel!$AL79</f>
        <v>0</v>
      </c>
      <c r="J79" s="87">
        <f>SUM(rennerstabel!$U79:$Z79)*rennerstabel!$AL79</f>
        <v>0</v>
      </c>
      <c r="K79" s="88">
        <f>SUM(rennerstabel!$AA79:$AF79)*rennerstabel!$AL79</f>
        <v>0</v>
      </c>
      <c r="L79" s="89">
        <f>IFERROR(VLOOKUP(rennerstabel!$F79,Etappe1[[Rit 1]:[Punten]],2,0),0)</f>
        <v>0</v>
      </c>
      <c r="M79" s="89">
        <f>IFERROR(VLOOKUP(rennerstabel!$F79,Etappe2[[Rit 2]:[Punten]],2,0),0)</f>
        <v>0</v>
      </c>
      <c r="N79" s="89">
        <f>IFERROR(VLOOKUP(rennerstabel!$F79,Etappe3[[Rit 3]:[Punten]],2,0),0)</f>
        <v>0</v>
      </c>
      <c r="O79" s="89">
        <f>IFERROR(VLOOKUP(rennerstabel!$F79,Etappe4[[Rit 4]:[Punten]],2,0),0)</f>
        <v>0</v>
      </c>
      <c r="P79" s="89">
        <f>IFERROR(VLOOKUP(rennerstabel!$F79,Etappe5[[Rit 5]:[Punten]],2,0),0)</f>
        <v>0</v>
      </c>
      <c r="Q79" s="89">
        <f>IFERROR(VLOOKUP(rennerstabel!$F79,Etappe6[[Rit 6]:[Punten]],2,0),0)</f>
        <v>0</v>
      </c>
      <c r="R79" s="89">
        <f>IFERROR(VLOOKUP(rennerstabel!$F79,Etappe7[[Rit 7]:[Punten]],2,0),0)</f>
        <v>0</v>
      </c>
      <c r="S79" s="89">
        <f>IFERROR(VLOOKUP(rennerstabel!$F79,Etappe8[[Rit 8]:[Punten]],2,0),0)</f>
        <v>0</v>
      </c>
      <c r="T79" s="89">
        <f>IFERROR(VLOOKUP(rennerstabel!$F79,Etappe9[[Rit 9]:[Punten]],2,0),0)</f>
        <v>0</v>
      </c>
      <c r="U79" s="90">
        <f>IFERROR(VLOOKUP(rennerstabel!$F79,Etappe10[[Rit 10]:[Punten]],2,0),0)</f>
        <v>0</v>
      </c>
      <c r="V79" s="90">
        <f>IFERROR(VLOOKUP(rennerstabel!$F79,Etappe11[[Rit 11]:[Punten]],2,0),0)</f>
        <v>0</v>
      </c>
      <c r="W79" s="90">
        <f>IFERROR(VLOOKUP(rennerstabel!$F79,Etappe12[[Rit 12]:[Punten]],2,0),0)</f>
        <v>0</v>
      </c>
      <c r="X79" s="90">
        <f>IFERROR(VLOOKUP(rennerstabel!$F79,Etappe13[[Rit 13]:[Punten]],2,0),0)</f>
        <v>0</v>
      </c>
      <c r="Y79" s="90">
        <f>IFERROR(VLOOKUP(rennerstabel!$F79,Etappe14[[Rit 14]:[Punten]],2,0),0)</f>
        <v>0</v>
      </c>
      <c r="Z79" s="90">
        <f>IFERROR(VLOOKUP(rennerstabel!$F79,Etappe15[[Rit 15]:[Punten]],2,0),0)</f>
        <v>0</v>
      </c>
      <c r="AA79" s="91">
        <f>IFERROR(VLOOKUP(rennerstabel!$F79,Etappe16[[Rit 16]:[Punten]],2,0),0)</f>
        <v>0</v>
      </c>
      <c r="AB79" s="91">
        <f>IFERROR(VLOOKUP(rennerstabel!$F79,Etappe17[[Rit 17]:[Punten]],2,0),0)</f>
        <v>0</v>
      </c>
      <c r="AC79" s="91">
        <f>IFERROR(VLOOKUP(rennerstabel!$F79,Etappe18[[Rit 18]:[Punten]],2,0),0)</f>
        <v>0</v>
      </c>
      <c r="AD79" s="91">
        <f>IFERROR(VLOOKUP(rennerstabel!$F79,Etappe19[[Rit 19]:[Punten]],2,0),0)</f>
        <v>0</v>
      </c>
      <c r="AE79" s="91">
        <f>IFERROR(VLOOKUP(rennerstabel!$F79,Etappe20[[Rit 20]:[Punten]],2,0),0)</f>
        <v>0</v>
      </c>
      <c r="AF79" s="91">
        <f>IFERROR(VLOOKUP(rennerstabel!$F79,Etappe21[[Rit 21]:[Punten]],2,0),0)</f>
        <v>0</v>
      </c>
      <c r="AG79" s="93">
        <f>IFERROR(VLOOKUP(rennerstabel!$F79,TableGeel[[Renners]:[Punten]],2,0),0)</f>
        <v>0</v>
      </c>
      <c r="AH79" s="93">
        <f>IFERROR(VLOOKUP(rennerstabel!$F79,TablePloeg[[Renners]:[Punten]],2,0),0)</f>
        <v>0</v>
      </c>
      <c r="AI79" s="93">
        <f>IFERROR(VLOOKUP(rennerstabel!$F79,TableGroen[[Renners]:[Punten]],2,0),0)</f>
        <v>0</v>
      </c>
      <c r="AJ79" s="93">
        <f>IFERROR(VLOOKUP(rennerstabel!$F79,TableBolletjes[[Renners]:[Punten]],2,0),0)</f>
        <v>0</v>
      </c>
      <c r="AK79" s="93">
        <f>IFERROR(VLOOKUP(rennerstabel!$F79,TableWit[[Renners]:[Punten]],2,0),0)</f>
        <v>0</v>
      </c>
      <c r="AL79" s="95">
        <f>IF(rennerstabel!$D79="DNS",0,1)</f>
        <v>1</v>
      </c>
    </row>
    <row r="80" spans="2:38" x14ac:dyDescent="0.25">
      <c r="B80" s="83"/>
      <c r="C80" s="83"/>
      <c r="D80" s="83" t="s">
        <v>517</v>
      </c>
      <c r="E80" s="84">
        <v>79</v>
      </c>
      <c r="F80" s="84" t="s">
        <v>382</v>
      </c>
      <c r="G80" s="84" t="s">
        <v>375</v>
      </c>
      <c r="H80" s="85">
        <f>SUM(L80:AK80)*rennerstabel!$AL80</f>
        <v>0</v>
      </c>
      <c r="I80" s="86">
        <f>SUM(rennerstabel!$L80:$T80)*rennerstabel!$AL80</f>
        <v>0</v>
      </c>
      <c r="J80" s="87">
        <f>SUM(rennerstabel!$U80:$Z80)*rennerstabel!$AL80</f>
        <v>0</v>
      </c>
      <c r="K80" s="88">
        <f>SUM(rennerstabel!$AA80:$AF80)*rennerstabel!$AL80</f>
        <v>0</v>
      </c>
      <c r="L80" s="89">
        <f>IFERROR(VLOOKUP(rennerstabel!$F80,Etappe1[[Rit 1]:[Punten]],2,0),0)</f>
        <v>0</v>
      </c>
      <c r="M80" s="89">
        <f>IFERROR(VLOOKUP(rennerstabel!$F80,Etappe2[[Rit 2]:[Punten]],2,0),0)</f>
        <v>0</v>
      </c>
      <c r="N80" s="89">
        <f>IFERROR(VLOOKUP(rennerstabel!$F80,Etappe3[[Rit 3]:[Punten]],2,0),0)</f>
        <v>0</v>
      </c>
      <c r="O80" s="89">
        <f>IFERROR(VLOOKUP(rennerstabel!$F80,Etappe4[[Rit 4]:[Punten]],2,0),0)</f>
        <v>0</v>
      </c>
      <c r="P80" s="89">
        <f>IFERROR(VLOOKUP(rennerstabel!$F80,Etappe5[[Rit 5]:[Punten]],2,0),0)</f>
        <v>0</v>
      </c>
      <c r="Q80" s="89">
        <f>IFERROR(VLOOKUP(rennerstabel!$F80,Etappe6[[Rit 6]:[Punten]],2,0),0)</f>
        <v>0</v>
      </c>
      <c r="R80" s="89">
        <f>IFERROR(VLOOKUP(rennerstabel!$F80,Etappe7[[Rit 7]:[Punten]],2,0),0)</f>
        <v>0</v>
      </c>
      <c r="S80" s="89">
        <f>IFERROR(VLOOKUP(rennerstabel!$F80,Etappe8[[Rit 8]:[Punten]],2,0),0)</f>
        <v>0</v>
      </c>
      <c r="T80" s="89">
        <f>IFERROR(VLOOKUP(rennerstabel!$F80,Etappe9[[Rit 9]:[Punten]],2,0),0)</f>
        <v>0</v>
      </c>
      <c r="U80" s="90">
        <f>IFERROR(VLOOKUP(rennerstabel!$F80,Etappe10[[Rit 10]:[Punten]],2,0),0)</f>
        <v>0</v>
      </c>
      <c r="V80" s="90">
        <f>IFERROR(VLOOKUP(rennerstabel!$F80,Etappe11[[Rit 11]:[Punten]],2,0),0)</f>
        <v>0</v>
      </c>
      <c r="W80" s="90">
        <f>IFERROR(VLOOKUP(rennerstabel!$F80,Etappe12[[Rit 12]:[Punten]],2,0),0)</f>
        <v>0</v>
      </c>
      <c r="X80" s="90">
        <f>IFERROR(VLOOKUP(rennerstabel!$F80,Etappe13[[Rit 13]:[Punten]],2,0),0)</f>
        <v>0</v>
      </c>
      <c r="Y80" s="90">
        <f>IFERROR(VLOOKUP(rennerstabel!$F80,Etappe14[[Rit 14]:[Punten]],2,0),0)</f>
        <v>0</v>
      </c>
      <c r="Z80" s="90">
        <f>IFERROR(VLOOKUP(rennerstabel!$F80,Etappe15[[Rit 15]:[Punten]],2,0),0)</f>
        <v>0</v>
      </c>
      <c r="AA80" s="91">
        <f>IFERROR(VLOOKUP(rennerstabel!$F80,Etappe16[[Rit 16]:[Punten]],2,0),0)</f>
        <v>0</v>
      </c>
      <c r="AB80" s="91">
        <f>IFERROR(VLOOKUP(rennerstabel!$F80,Etappe17[[Rit 17]:[Punten]],2,0),0)</f>
        <v>0</v>
      </c>
      <c r="AC80" s="91">
        <f>IFERROR(VLOOKUP(rennerstabel!$F80,Etappe18[[Rit 18]:[Punten]],2,0),0)</f>
        <v>0</v>
      </c>
      <c r="AD80" s="91">
        <f>IFERROR(VLOOKUP(rennerstabel!$F80,Etappe19[[Rit 19]:[Punten]],2,0),0)</f>
        <v>0</v>
      </c>
      <c r="AE80" s="91">
        <f>IFERROR(VLOOKUP(rennerstabel!$F80,Etappe20[[Rit 20]:[Punten]],2,0),0)</f>
        <v>0</v>
      </c>
      <c r="AF80" s="91">
        <f>IFERROR(VLOOKUP(rennerstabel!$F80,Etappe21[[Rit 21]:[Punten]],2,0),0)</f>
        <v>0</v>
      </c>
      <c r="AG80" s="83">
        <f>IFERROR(VLOOKUP(rennerstabel!$F80,TableGeel[[Renners]:[Punten]],2,0),0)</f>
        <v>0</v>
      </c>
      <c r="AH80" s="83">
        <f>IFERROR(VLOOKUP(rennerstabel!$F80,TablePloeg[[Renners]:[Punten]],2,0),0)</f>
        <v>0</v>
      </c>
      <c r="AI80" s="83">
        <f>IFERROR(VLOOKUP(rennerstabel!$F80,TableGroen[[Renners]:[Punten]],2,0),0)</f>
        <v>0</v>
      </c>
      <c r="AJ80" s="83">
        <f>IFERROR(VLOOKUP(rennerstabel!$F80,TableBolletjes[[Renners]:[Punten]],2,0),0)</f>
        <v>0</v>
      </c>
      <c r="AK80" s="83">
        <f>IFERROR(VLOOKUP(rennerstabel!$F80,TableWit[[Renners]:[Punten]],2,0),0)</f>
        <v>0</v>
      </c>
      <c r="AL80" s="92">
        <f>IF(rennerstabel!$D80="DNS",0,1)</f>
        <v>0</v>
      </c>
    </row>
    <row r="81" spans="2:38" x14ac:dyDescent="0.25">
      <c r="B81" s="93"/>
      <c r="C81" s="93"/>
      <c r="D81" s="93" t="s">
        <v>517</v>
      </c>
      <c r="E81" s="94">
        <v>80</v>
      </c>
      <c r="F81" s="84"/>
      <c r="G81" s="84"/>
      <c r="H81" s="85">
        <f>SUM(L81:AK81)*rennerstabel!$AL81</f>
        <v>0</v>
      </c>
      <c r="I81" s="86">
        <f>SUM(rennerstabel!$L81:$T81)*rennerstabel!$AL81</f>
        <v>0</v>
      </c>
      <c r="J81" s="87">
        <f>SUM(rennerstabel!$U81:$Z81)*rennerstabel!$AL81</f>
        <v>0</v>
      </c>
      <c r="K81" s="88">
        <f>SUM(rennerstabel!$AA81:$AF81)*rennerstabel!$AL81</f>
        <v>0</v>
      </c>
      <c r="L81" s="89">
        <f>IFERROR(VLOOKUP(rennerstabel!$F81,Etappe1[[Rit 1]:[Punten]],2,0),0)</f>
        <v>0</v>
      </c>
      <c r="M81" s="89">
        <f>IFERROR(VLOOKUP(rennerstabel!$F81,Etappe2[[Rit 2]:[Punten]],2,0),0)</f>
        <v>0</v>
      </c>
      <c r="N81" s="89">
        <f>IFERROR(VLOOKUP(rennerstabel!$F81,Etappe3[[Rit 3]:[Punten]],2,0),0)</f>
        <v>0</v>
      </c>
      <c r="O81" s="89">
        <f>IFERROR(VLOOKUP(rennerstabel!$F81,Etappe4[[Rit 4]:[Punten]],2,0),0)</f>
        <v>0</v>
      </c>
      <c r="P81" s="89">
        <f>IFERROR(VLOOKUP(rennerstabel!$F81,Etappe5[[Rit 5]:[Punten]],2,0),0)</f>
        <v>0</v>
      </c>
      <c r="Q81" s="89">
        <f>IFERROR(VLOOKUP(rennerstabel!$F81,Etappe6[[Rit 6]:[Punten]],2,0),0)</f>
        <v>0</v>
      </c>
      <c r="R81" s="89">
        <f>IFERROR(VLOOKUP(rennerstabel!$F81,Etappe7[[Rit 7]:[Punten]],2,0),0)</f>
        <v>0</v>
      </c>
      <c r="S81" s="89">
        <f>IFERROR(VLOOKUP(rennerstabel!$F81,Etappe8[[Rit 8]:[Punten]],2,0),0)</f>
        <v>0</v>
      </c>
      <c r="T81" s="89">
        <f>IFERROR(VLOOKUP(rennerstabel!$F81,Etappe9[[Rit 9]:[Punten]],2,0),0)</f>
        <v>0</v>
      </c>
      <c r="U81" s="90">
        <f>IFERROR(VLOOKUP(rennerstabel!$F81,Etappe10[[Rit 10]:[Punten]],2,0),0)</f>
        <v>0</v>
      </c>
      <c r="V81" s="90">
        <f>IFERROR(VLOOKUP(rennerstabel!$F81,Etappe11[[Rit 11]:[Punten]],2,0),0)</f>
        <v>0</v>
      </c>
      <c r="W81" s="90">
        <f>IFERROR(VLOOKUP(rennerstabel!$F81,Etappe12[[Rit 12]:[Punten]],2,0),0)</f>
        <v>0</v>
      </c>
      <c r="X81" s="90">
        <f>IFERROR(VLOOKUP(rennerstabel!$F81,Etappe13[[Rit 13]:[Punten]],2,0),0)</f>
        <v>0</v>
      </c>
      <c r="Y81" s="90">
        <f>IFERROR(VLOOKUP(rennerstabel!$F81,Etappe14[[Rit 14]:[Punten]],2,0),0)</f>
        <v>0</v>
      </c>
      <c r="Z81" s="90">
        <f>IFERROR(VLOOKUP(rennerstabel!$F81,Etappe15[[Rit 15]:[Punten]],2,0),0)</f>
        <v>0</v>
      </c>
      <c r="AA81" s="91">
        <f>IFERROR(VLOOKUP(rennerstabel!$F81,Etappe16[[Rit 16]:[Punten]],2,0),0)</f>
        <v>0</v>
      </c>
      <c r="AB81" s="91">
        <f>IFERROR(VLOOKUP(rennerstabel!$F81,Etappe17[[Rit 17]:[Punten]],2,0),0)</f>
        <v>0</v>
      </c>
      <c r="AC81" s="91">
        <f>IFERROR(VLOOKUP(rennerstabel!$F81,Etappe18[[Rit 18]:[Punten]],2,0),0)</f>
        <v>0</v>
      </c>
      <c r="AD81" s="91">
        <f>IFERROR(VLOOKUP(rennerstabel!$F81,Etappe19[[Rit 19]:[Punten]],2,0),0)</f>
        <v>0</v>
      </c>
      <c r="AE81" s="91">
        <f>IFERROR(VLOOKUP(rennerstabel!$F81,Etappe20[[Rit 20]:[Punten]],2,0),0)</f>
        <v>0</v>
      </c>
      <c r="AF81" s="91">
        <f>IFERROR(VLOOKUP(rennerstabel!$F81,Etappe21[[Rit 21]:[Punten]],2,0),0)</f>
        <v>0</v>
      </c>
      <c r="AG81" s="93">
        <f>IFERROR(VLOOKUP(rennerstabel!$F81,TableGeel[[Renners]:[Punten]],2,0),0)</f>
        <v>0</v>
      </c>
      <c r="AH81" s="93">
        <f>IFERROR(VLOOKUP(rennerstabel!$F81,TablePloeg[[Renners]:[Punten]],2,0),0)</f>
        <v>0</v>
      </c>
      <c r="AI81" s="93">
        <f>IFERROR(VLOOKUP(rennerstabel!$F81,TableGroen[[Renners]:[Punten]],2,0),0)</f>
        <v>0</v>
      </c>
      <c r="AJ81" s="93">
        <f>IFERROR(VLOOKUP(rennerstabel!$F81,TableBolletjes[[Renners]:[Punten]],2,0),0)</f>
        <v>0</v>
      </c>
      <c r="AK81" s="93">
        <f>IFERROR(VLOOKUP(rennerstabel!$F81,TableWit[[Renners]:[Punten]],2,0),0)</f>
        <v>0</v>
      </c>
      <c r="AL81" s="95">
        <f>IF(rennerstabel!$D81="DNS",0,1)</f>
        <v>0</v>
      </c>
    </row>
    <row r="82" spans="2:38" x14ac:dyDescent="0.25">
      <c r="B82" s="83"/>
      <c r="C82" s="83"/>
      <c r="D82" s="83"/>
      <c r="E82" s="84">
        <v>81</v>
      </c>
      <c r="F82" s="84" t="s">
        <v>198</v>
      </c>
      <c r="G82" s="84" t="s">
        <v>383</v>
      </c>
      <c r="H82" s="85">
        <f>SUM(L82:AK82)*rennerstabel!$AL82</f>
        <v>10</v>
      </c>
      <c r="I82" s="86">
        <f>SUM(rennerstabel!$L82:$T82)*rennerstabel!$AL82</f>
        <v>10</v>
      </c>
      <c r="J82" s="87">
        <f>SUM(rennerstabel!$U82:$Z82)*rennerstabel!$AL82</f>
        <v>0</v>
      </c>
      <c r="K82" s="88">
        <f>SUM(rennerstabel!$AA82:$AF82)*rennerstabel!$AL82</f>
        <v>0</v>
      </c>
      <c r="L82" s="89">
        <f>IFERROR(VLOOKUP(rennerstabel!$F82,Etappe1[[Rit 1]:[Punten]],2,0),0)</f>
        <v>10</v>
      </c>
      <c r="M82" s="89">
        <f>IFERROR(VLOOKUP(rennerstabel!$F82,Etappe2[[Rit 2]:[Punten]],2,0),0)</f>
        <v>0</v>
      </c>
      <c r="N82" s="89">
        <f>IFERROR(VLOOKUP(rennerstabel!$F82,Etappe3[[Rit 3]:[Punten]],2,0),0)</f>
        <v>0</v>
      </c>
      <c r="O82" s="89">
        <f>IFERROR(VLOOKUP(rennerstabel!$F82,Etappe4[[Rit 4]:[Punten]],2,0),0)</f>
        <v>0</v>
      </c>
      <c r="P82" s="89">
        <f>IFERROR(VLOOKUP(rennerstabel!$F82,Etappe5[[Rit 5]:[Punten]],2,0),0)</f>
        <v>0</v>
      </c>
      <c r="Q82" s="89">
        <f>IFERROR(VLOOKUP(rennerstabel!$F82,Etappe6[[Rit 6]:[Punten]],2,0),0)</f>
        <v>0</v>
      </c>
      <c r="R82" s="89">
        <f>IFERROR(VLOOKUP(rennerstabel!$F82,Etappe7[[Rit 7]:[Punten]],2,0),0)</f>
        <v>0</v>
      </c>
      <c r="S82" s="89">
        <f>IFERROR(VLOOKUP(rennerstabel!$F82,Etappe8[[Rit 8]:[Punten]],2,0),0)</f>
        <v>0</v>
      </c>
      <c r="T82" s="89">
        <f>IFERROR(VLOOKUP(rennerstabel!$F82,Etappe9[[Rit 9]:[Punten]],2,0),0)</f>
        <v>0</v>
      </c>
      <c r="U82" s="90">
        <f>IFERROR(VLOOKUP(rennerstabel!$F82,Etappe10[[Rit 10]:[Punten]],2,0),0)</f>
        <v>0</v>
      </c>
      <c r="V82" s="90">
        <f>IFERROR(VLOOKUP(rennerstabel!$F82,Etappe11[[Rit 11]:[Punten]],2,0),0)</f>
        <v>0</v>
      </c>
      <c r="W82" s="90">
        <f>IFERROR(VLOOKUP(rennerstabel!$F82,Etappe12[[Rit 12]:[Punten]],2,0),0)</f>
        <v>0</v>
      </c>
      <c r="X82" s="90">
        <f>IFERROR(VLOOKUP(rennerstabel!$F82,Etappe13[[Rit 13]:[Punten]],2,0),0)</f>
        <v>0</v>
      </c>
      <c r="Y82" s="90">
        <f>IFERROR(VLOOKUP(rennerstabel!$F82,Etappe14[[Rit 14]:[Punten]],2,0),0)</f>
        <v>0</v>
      </c>
      <c r="Z82" s="90">
        <f>IFERROR(VLOOKUP(rennerstabel!$F82,Etappe15[[Rit 15]:[Punten]],2,0),0)</f>
        <v>0</v>
      </c>
      <c r="AA82" s="91">
        <f>IFERROR(VLOOKUP(rennerstabel!$F82,Etappe16[[Rit 16]:[Punten]],2,0),0)</f>
        <v>0</v>
      </c>
      <c r="AB82" s="91">
        <f>IFERROR(VLOOKUP(rennerstabel!$F82,Etappe17[[Rit 17]:[Punten]],2,0),0)</f>
        <v>0</v>
      </c>
      <c r="AC82" s="91">
        <f>IFERROR(VLOOKUP(rennerstabel!$F82,Etappe18[[Rit 18]:[Punten]],2,0),0)</f>
        <v>0</v>
      </c>
      <c r="AD82" s="91">
        <f>IFERROR(VLOOKUP(rennerstabel!$F82,Etappe19[[Rit 19]:[Punten]],2,0),0)</f>
        <v>0</v>
      </c>
      <c r="AE82" s="91">
        <f>IFERROR(VLOOKUP(rennerstabel!$F82,Etappe20[[Rit 20]:[Punten]],2,0),0)</f>
        <v>0</v>
      </c>
      <c r="AF82" s="91">
        <f>IFERROR(VLOOKUP(rennerstabel!$F82,Etappe21[[Rit 21]:[Punten]],2,0),0)</f>
        <v>0</v>
      </c>
      <c r="AG82" s="83">
        <f>IFERROR(VLOOKUP(rennerstabel!$F82,TableGeel[[Renners]:[Punten]],2,0),0)</f>
        <v>0</v>
      </c>
      <c r="AH82" s="83">
        <f>IFERROR(VLOOKUP(rennerstabel!$F82,TablePloeg[[Renners]:[Punten]],2,0),0)</f>
        <v>0</v>
      </c>
      <c r="AI82" s="83">
        <f>IFERROR(VLOOKUP(rennerstabel!$F82,TableGroen[[Renners]:[Punten]],2,0),0)</f>
        <v>0</v>
      </c>
      <c r="AJ82" s="83">
        <f>IFERROR(VLOOKUP(rennerstabel!$F82,TableBolletjes[[Renners]:[Punten]],2,0),0)</f>
        <v>0</v>
      </c>
      <c r="AK82" s="83">
        <f>IFERROR(VLOOKUP(rennerstabel!$F82,TableWit[[Renners]:[Punten]],2,0),0)</f>
        <v>0</v>
      </c>
      <c r="AL82" s="92">
        <f>IF(rennerstabel!$D82="DNS",0,1)</f>
        <v>1</v>
      </c>
    </row>
    <row r="83" spans="2:38" x14ac:dyDescent="0.25">
      <c r="B83" s="93"/>
      <c r="C83" s="93"/>
      <c r="D83" s="93"/>
      <c r="E83" s="94">
        <v>82</v>
      </c>
      <c r="F83" s="84" t="s">
        <v>210</v>
      </c>
      <c r="G83" s="84" t="s">
        <v>383</v>
      </c>
      <c r="H83" s="85">
        <f>SUM(L83:AK83)*rennerstabel!$AL83</f>
        <v>0</v>
      </c>
      <c r="I83" s="86">
        <f>SUM(rennerstabel!$L83:$T83)*rennerstabel!$AL83</f>
        <v>0</v>
      </c>
      <c r="J83" s="87">
        <f>SUM(rennerstabel!$U83:$Z83)*rennerstabel!$AL83</f>
        <v>0</v>
      </c>
      <c r="K83" s="88">
        <f>SUM(rennerstabel!$AA83:$AF83)*rennerstabel!$AL83</f>
        <v>0</v>
      </c>
      <c r="L83" s="89">
        <f>IFERROR(VLOOKUP(rennerstabel!$F83,Etappe1[[Rit 1]:[Punten]],2,0),0)</f>
        <v>0</v>
      </c>
      <c r="M83" s="89">
        <f>IFERROR(VLOOKUP(rennerstabel!$F83,Etappe2[[Rit 2]:[Punten]],2,0),0)</f>
        <v>0</v>
      </c>
      <c r="N83" s="89">
        <f>IFERROR(VLOOKUP(rennerstabel!$F83,Etappe3[[Rit 3]:[Punten]],2,0),0)</f>
        <v>0</v>
      </c>
      <c r="O83" s="89">
        <f>IFERROR(VLOOKUP(rennerstabel!$F83,Etappe4[[Rit 4]:[Punten]],2,0),0)</f>
        <v>0</v>
      </c>
      <c r="P83" s="89">
        <f>IFERROR(VLOOKUP(rennerstabel!$F83,Etappe5[[Rit 5]:[Punten]],2,0),0)</f>
        <v>0</v>
      </c>
      <c r="Q83" s="89">
        <f>IFERROR(VLOOKUP(rennerstabel!$F83,Etappe6[[Rit 6]:[Punten]],2,0),0)</f>
        <v>0</v>
      </c>
      <c r="R83" s="89">
        <f>IFERROR(VLOOKUP(rennerstabel!$F83,Etappe7[[Rit 7]:[Punten]],2,0),0)</f>
        <v>0</v>
      </c>
      <c r="S83" s="89">
        <f>IFERROR(VLOOKUP(rennerstabel!$F83,Etappe8[[Rit 8]:[Punten]],2,0),0)</f>
        <v>0</v>
      </c>
      <c r="T83" s="89">
        <f>IFERROR(VLOOKUP(rennerstabel!$F83,Etappe9[[Rit 9]:[Punten]],2,0),0)</f>
        <v>0</v>
      </c>
      <c r="U83" s="90">
        <f>IFERROR(VLOOKUP(rennerstabel!$F83,Etappe10[[Rit 10]:[Punten]],2,0),0)</f>
        <v>0</v>
      </c>
      <c r="V83" s="90">
        <f>IFERROR(VLOOKUP(rennerstabel!$F83,Etappe11[[Rit 11]:[Punten]],2,0),0)</f>
        <v>0</v>
      </c>
      <c r="W83" s="90">
        <f>IFERROR(VLOOKUP(rennerstabel!$F83,Etappe12[[Rit 12]:[Punten]],2,0),0)</f>
        <v>0</v>
      </c>
      <c r="X83" s="90">
        <f>IFERROR(VLOOKUP(rennerstabel!$F83,Etappe13[[Rit 13]:[Punten]],2,0),0)</f>
        <v>0</v>
      </c>
      <c r="Y83" s="90">
        <f>IFERROR(VLOOKUP(rennerstabel!$F83,Etappe14[[Rit 14]:[Punten]],2,0),0)</f>
        <v>0</v>
      </c>
      <c r="Z83" s="90">
        <f>IFERROR(VLOOKUP(rennerstabel!$F83,Etappe15[[Rit 15]:[Punten]],2,0),0)</f>
        <v>0</v>
      </c>
      <c r="AA83" s="91">
        <f>IFERROR(VLOOKUP(rennerstabel!$F83,Etappe16[[Rit 16]:[Punten]],2,0),0)</f>
        <v>0</v>
      </c>
      <c r="AB83" s="91">
        <f>IFERROR(VLOOKUP(rennerstabel!$F83,Etappe17[[Rit 17]:[Punten]],2,0),0)</f>
        <v>0</v>
      </c>
      <c r="AC83" s="91">
        <f>IFERROR(VLOOKUP(rennerstabel!$F83,Etappe18[[Rit 18]:[Punten]],2,0),0)</f>
        <v>0</v>
      </c>
      <c r="AD83" s="91">
        <f>IFERROR(VLOOKUP(rennerstabel!$F83,Etappe19[[Rit 19]:[Punten]],2,0),0)</f>
        <v>0</v>
      </c>
      <c r="AE83" s="91">
        <f>IFERROR(VLOOKUP(rennerstabel!$F83,Etappe20[[Rit 20]:[Punten]],2,0),0)</f>
        <v>0</v>
      </c>
      <c r="AF83" s="91">
        <f>IFERROR(VLOOKUP(rennerstabel!$F83,Etappe21[[Rit 21]:[Punten]],2,0),0)</f>
        <v>0</v>
      </c>
      <c r="AG83" s="93">
        <f>IFERROR(VLOOKUP(rennerstabel!$F83,TableGeel[[Renners]:[Punten]],2,0),0)</f>
        <v>0</v>
      </c>
      <c r="AH83" s="93">
        <f>IFERROR(VLOOKUP(rennerstabel!$F83,TablePloeg[[Renners]:[Punten]],2,0),0)</f>
        <v>0</v>
      </c>
      <c r="AI83" s="93">
        <f>IFERROR(VLOOKUP(rennerstabel!$F83,TableGroen[[Renners]:[Punten]],2,0),0)</f>
        <v>0</v>
      </c>
      <c r="AJ83" s="93">
        <f>IFERROR(VLOOKUP(rennerstabel!$F83,TableBolletjes[[Renners]:[Punten]],2,0),0)</f>
        <v>0</v>
      </c>
      <c r="AK83" s="93">
        <f>IFERROR(VLOOKUP(rennerstabel!$F83,TableWit[[Renners]:[Punten]],2,0),0)</f>
        <v>0</v>
      </c>
      <c r="AL83" s="95">
        <f>IF(rennerstabel!$D83="DNS",0,1)</f>
        <v>1</v>
      </c>
    </row>
    <row r="84" spans="2:38" x14ac:dyDescent="0.25">
      <c r="B84" s="83"/>
      <c r="C84" s="83"/>
      <c r="D84" s="83" t="s">
        <v>517</v>
      </c>
      <c r="E84" s="84">
        <v>83</v>
      </c>
      <c r="F84" s="84" t="s">
        <v>384</v>
      </c>
      <c r="G84" s="84" t="s">
        <v>383</v>
      </c>
      <c r="H84" s="85">
        <f>SUM(L84:AK84)*rennerstabel!$AL84</f>
        <v>0</v>
      </c>
      <c r="I84" s="86">
        <f>SUM(rennerstabel!$L84:$T84)*rennerstabel!$AL84</f>
        <v>0</v>
      </c>
      <c r="J84" s="87">
        <f>SUM(rennerstabel!$U84:$Z84)*rennerstabel!$AL84</f>
        <v>0</v>
      </c>
      <c r="K84" s="88">
        <f>SUM(rennerstabel!$AA84:$AF84)*rennerstabel!$AL84</f>
        <v>0</v>
      </c>
      <c r="L84" s="89">
        <f>IFERROR(VLOOKUP(rennerstabel!$F84,Etappe1[[Rit 1]:[Punten]],2,0),0)</f>
        <v>0</v>
      </c>
      <c r="M84" s="89">
        <f>IFERROR(VLOOKUP(rennerstabel!$F84,Etappe2[[Rit 2]:[Punten]],2,0),0)</f>
        <v>0</v>
      </c>
      <c r="N84" s="89">
        <f>IFERROR(VLOOKUP(rennerstabel!$F84,Etappe3[[Rit 3]:[Punten]],2,0),0)</f>
        <v>0</v>
      </c>
      <c r="O84" s="89">
        <f>IFERROR(VLOOKUP(rennerstabel!$F84,Etappe4[[Rit 4]:[Punten]],2,0),0)</f>
        <v>0</v>
      </c>
      <c r="P84" s="89">
        <f>IFERROR(VLOOKUP(rennerstabel!$F84,Etappe5[[Rit 5]:[Punten]],2,0),0)</f>
        <v>0</v>
      </c>
      <c r="Q84" s="89">
        <f>IFERROR(VLOOKUP(rennerstabel!$F84,Etappe6[[Rit 6]:[Punten]],2,0),0)</f>
        <v>0</v>
      </c>
      <c r="R84" s="89">
        <f>IFERROR(VLOOKUP(rennerstabel!$F84,Etappe7[[Rit 7]:[Punten]],2,0),0)</f>
        <v>0</v>
      </c>
      <c r="S84" s="89">
        <f>IFERROR(VLOOKUP(rennerstabel!$F84,Etappe8[[Rit 8]:[Punten]],2,0),0)</f>
        <v>0</v>
      </c>
      <c r="T84" s="89">
        <f>IFERROR(VLOOKUP(rennerstabel!$F84,Etappe9[[Rit 9]:[Punten]],2,0),0)</f>
        <v>0</v>
      </c>
      <c r="U84" s="90">
        <f>IFERROR(VLOOKUP(rennerstabel!$F84,Etappe10[[Rit 10]:[Punten]],2,0),0)</f>
        <v>0</v>
      </c>
      <c r="V84" s="90">
        <f>IFERROR(VLOOKUP(rennerstabel!$F84,Etappe11[[Rit 11]:[Punten]],2,0),0)</f>
        <v>0</v>
      </c>
      <c r="W84" s="90">
        <f>IFERROR(VLOOKUP(rennerstabel!$F84,Etappe12[[Rit 12]:[Punten]],2,0),0)</f>
        <v>0</v>
      </c>
      <c r="X84" s="90">
        <f>IFERROR(VLOOKUP(rennerstabel!$F84,Etappe13[[Rit 13]:[Punten]],2,0),0)</f>
        <v>0</v>
      </c>
      <c r="Y84" s="90">
        <f>IFERROR(VLOOKUP(rennerstabel!$F84,Etappe14[[Rit 14]:[Punten]],2,0),0)</f>
        <v>0</v>
      </c>
      <c r="Z84" s="90">
        <f>IFERROR(VLOOKUP(rennerstabel!$F84,Etappe15[[Rit 15]:[Punten]],2,0),0)</f>
        <v>0</v>
      </c>
      <c r="AA84" s="91">
        <f>IFERROR(VLOOKUP(rennerstabel!$F84,Etappe16[[Rit 16]:[Punten]],2,0),0)</f>
        <v>0</v>
      </c>
      <c r="AB84" s="91">
        <f>IFERROR(VLOOKUP(rennerstabel!$F84,Etappe17[[Rit 17]:[Punten]],2,0),0)</f>
        <v>0</v>
      </c>
      <c r="AC84" s="91">
        <f>IFERROR(VLOOKUP(rennerstabel!$F84,Etappe18[[Rit 18]:[Punten]],2,0),0)</f>
        <v>0</v>
      </c>
      <c r="AD84" s="91">
        <f>IFERROR(VLOOKUP(rennerstabel!$F84,Etappe19[[Rit 19]:[Punten]],2,0),0)</f>
        <v>0</v>
      </c>
      <c r="AE84" s="91">
        <f>IFERROR(VLOOKUP(rennerstabel!$F84,Etappe20[[Rit 20]:[Punten]],2,0),0)</f>
        <v>0</v>
      </c>
      <c r="AF84" s="91">
        <f>IFERROR(VLOOKUP(rennerstabel!$F84,Etappe21[[Rit 21]:[Punten]],2,0),0)</f>
        <v>0</v>
      </c>
      <c r="AG84" s="83">
        <f>IFERROR(VLOOKUP(rennerstabel!$F84,TableGeel[[Renners]:[Punten]],2,0),0)</f>
        <v>0</v>
      </c>
      <c r="AH84" s="83">
        <f>IFERROR(VLOOKUP(rennerstabel!$F84,TablePloeg[[Renners]:[Punten]],2,0),0)</f>
        <v>0</v>
      </c>
      <c r="AI84" s="83">
        <f>IFERROR(VLOOKUP(rennerstabel!$F84,TableGroen[[Renners]:[Punten]],2,0),0)</f>
        <v>0</v>
      </c>
      <c r="AJ84" s="83">
        <f>IFERROR(VLOOKUP(rennerstabel!$F84,TableBolletjes[[Renners]:[Punten]],2,0),0)</f>
        <v>0</v>
      </c>
      <c r="AK84" s="83">
        <f>IFERROR(VLOOKUP(rennerstabel!$F84,TableWit[[Renners]:[Punten]],2,0),0)</f>
        <v>0</v>
      </c>
      <c r="AL84" s="92">
        <f>IF(rennerstabel!$D84="DNS",0,1)</f>
        <v>0</v>
      </c>
    </row>
    <row r="85" spans="2:38" x14ac:dyDescent="0.25">
      <c r="B85" s="93"/>
      <c r="C85" s="93"/>
      <c r="D85" s="93"/>
      <c r="E85" s="94">
        <v>84</v>
      </c>
      <c r="F85" s="84" t="s">
        <v>385</v>
      </c>
      <c r="G85" s="84" t="s">
        <v>383</v>
      </c>
      <c r="H85" s="85">
        <f>SUM(L85:AK85)*rennerstabel!$AL85</f>
        <v>0</v>
      </c>
      <c r="I85" s="86">
        <f>SUM(rennerstabel!$L85:$T85)*rennerstabel!$AL85</f>
        <v>0</v>
      </c>
      <c r="J85" s="87">
        <f>SUM(rennerstabel!$U85:$Z85)*rennerstabel!$AL85</f>
        <v>0</v>
      </c>
      <c r="K85" s="88">
        <f>SUM(rennerstabel!$AA85:$AF85)*rennerstabel!$AL85</f>
        <v>0</v>
      </c>
      <c r="L85" s="89">
        <f>IFERROR(VLOOKUP(rennerstabel!$F85,Etappe1[[Rit 1]:[Punten]],2,0),0)</f>
        <v>0</v>
      </c>
      <c r="M85" s="89">
        <f>IFERROR(VLOOKUP(rennerstabel!$F85,Etappe2[[Rit 2]:[Punten]],2,0),0)</f>
        <v>0</v>
      </c>
      <c r="N85" s="89">
        <f>IFERROR(VLOOKUP(rennerstabel!$F85,Etappe3[[Rit 3]:[Punten]],2,0),0)</f>
        <v>0</v>
      </c>
      <c r="O85" s="89">
        <f>IFERROR(VLOOKUP(rennerstabel!$F85,Etappe4[[Rit 4]:[Punten]],2,0),0)</f>
        <v>0</v>
      </c>
      <c r="P85" s="89">
        <f>IFERROR(VLOOKUP(rennerstabel!$F85,Etappe5[[Rit 5]:[Punten]],2,0),0)</f>
        <v>0</v>
      </c>
      <c r="Q85" s="89">
        <f>IFERROR(VLOOKUP(rennerstabel!$F85,Etappe6[[Rit 6]:[Punten]],2,0),0)</f>
        <v>0</v>
      </c>
      <c r="R85" s="89">
        <f>IFERROR(VLOOKUP(rennerstabel!$F85,Etappe7[[Rit 7]:[Punten]],2,0),0)</f>
        <v>0</v>
      </c>
      <c r="S85" s="89">
        <f>IFERROR(VLOOKUP(rennerstabel!$F85,Etappe8[[Rit 8]:[Punten]],2,0),0)</f>
        <v>0</v>
      </c>
      <c r="T85" s="89">
        <f>IFERROR(VLOOKUP(rennerstabel!$F85,Etappe9[[Rit 9]:[Punten]],2,0),0)</f>
        <v>0</v>
      </c>
      <c r="U85" s="90">
        <f>IFERROR(VLOOKUP(rennerstabel!$F85,Etappe10[[Rit 10]:[Punten]],2,0),0)</f>
        <v>0</v>
      </c>
      <c r="V85" s="90">
        <f>IFERROR(VLOOKUP(rennerstabel!$F85,Etappe11[[Rit 11]:[Punten]],2,0),0)</f>
        <v>0</v>
      </c>
      <c r="W85" s="90">
        <f>IFERROR(VLOOKUP(rennerstabel!$F85,Etappe12[[Rit 12]:[Punten]],2,0),0)</f>
        <v>0</v>
      </c>
      <c r="X85" s="90">
        <f>IFERROR(VLOOKUP(rennerstabel!$F85,Etappe13[[Rit 13]:[Punten]],2,0),0)</f>
        <v>0</v>
      </c>
      <c r="Y85" s="90">
        <f>IFERROR(VLOOKUP(rennerstabel!$F85,Etappe14[[Rit 14]:[Punten]],2,0),0)</f>
        <v>0</v>
      </c>
      <c r="Z85" s="90">
        <f>IFERROR(VLOOKUP(rennerstabel!$F85,Etappe15[[Rit 15]:[Punten]],2,0),0)</f>
        <v>0</v>
      </c>
      <c r="AA85" s="91">
        <f>IFERROR(VLOOKUP(rennerstabel!$F85,Etappe16[[Rit 16]:[Punten]],2,0),0)</f>
        <v>0</v>
      </c>
      <c r="AB85" s="91">
        <f>IFERROR(VLOOKUP(rennerstabel!$F85,Etappe17[[Rit 17]:[Punten]],2,0),0)</f>
        <v>0</v>
      </c>
      <c r="AC85" s="91">
        <f>IFERROR(VLOOKUP(rennerstabel!$F85,Etappe18[[Rit 18]:[Punten]],2,0),0)</f>
        <v>0</v>
      </c>
      <c r="AD85" s="91">
        <f>IFERROR(VLOOKUP(rennerstabel!$F85,Etappe19[[Rit 19]:[Punten]],2,0),0)</f>
        <v>0</v>
      </c>
      <c r="AE85" s="91">
        <f>IFERROR(VLOOKUP(rennerstabel!$F85,Etappe20[[Rit 20]:[Punten]],2,0),0)</f>
        <v>0</v>
      </c>
      <c r="AF85" s="91">
        <f>IFERROR(VLOOKUP(rennerstabel!$F85,Etappe21[[Rit 21]:[Punten]],2,0),0)</f>
        <v>0</v>
      </c>
      <c r="AG85" s="93">
        <f>IFERROR(VLOOKUP(rennerstabel!$F85,TableGeel[[Renners]:[Punten]],2,0),0)</f>
        <v>0</v>
      </c>
      <c r="AH85" s="93">
        <f>IFERROR(VLOOKUP(rennerstabel!$F85,TablePloeg[[Renners]:[Punten]],2,0),0)</f>
        <v>0</v>
      </c>
      <c r="AI85" s="93">
        <f>IFERROR(VLOOKUP(rennerstabel!$F85,TableGroen[[Renners]:[Punten]],2,0),0)</f>
        <v>0</v>
      </c>
      <c r="AJ85" s="93">
        <f>IFERROR(VLOOKUP(rennerstabel!$F85,TableBolletjes[[Renners]:[Punten]],2,0),0)</f>
        <v>0</v>
      </c>
      <c r="AK85" s="93">
        <f>IFERROR(VLOOKUP(rennerstabel!$F85,TableWit[[Renners]:[Punten]],2,0),0)</f>
        <v>0</v>
      </c>
      <c r="AL85" s="95">
        <f>IF(rennerstabel!$D85="DNS",0,1)</f>
        <v>1</v>
      </c>
    </row>
    <row r="86" spans="2:38" x14ac:dyDescent="0.25">
      <c r="B86" s="83"/>
      <c r="C86" s="83"/>
      <c r="D86" s="83"/>
      <c r="E86" s="84">
        <v>85</v>
      </c>
      <c r="F86" s="84" t="s">
        <v>386</v>
      </c>
      <c r="G86" s="84" t="s">
        <v>383</v>
      </c>
      <c r="H86" s="85">
        <f>SUM(L86:AK86)*rennerstabel!$AL86</f>
        <v>0</v>
      </c>
      <c r="I86" s="86">
        <f>SUM(rennerstabel!$L86:$T86)*rennerstabel!$AL86</f>
        <v>0</v>
      </c>
      <c r="J86" s="87">
        <f>SUM(rennerstabel!$U86:$Z86)*rennerstabel!$AL86</f>
        <v>0</v>
      </c>
      <c r="K86" s="88">
        <f>SUM(rennerstabel!$AA86:$AF86)*rennerstabel!$AL86</f>
        <v>0</v>
      </c>
      <c r="L86" s="89">
        <f>IFERROR(VLOOKUP(rennerstabel!$F86,Etappe1[[Rit 1]:[Punten]],2,0),0)</f>
        <v>0</v>
      </c>
      <c r="M86" s="89">
        <f>IFERROR(VLOOKUP(rennerstabel!$F86,Etappe2[[Rit 2]:[Punten]],2,0),0)</f>
        <v>0</v>
      </c>
      <c r="N86" s="89">
        <f>IFERROR(VLOOKUP(rennerstabel!$F86,Etappe3[[Rit 3]:[Punten]],2,0),0)</f>
        <v>0</v>
      </c>
      <c r="O86" s="89">
        <f>IFERROR(VLOOKUP(rennerstabel!$F86,Etappe4[[Rit 4]:[Punten]],2,0),0)</f>
        <v>0</v>
      </c>
      <c r="P86" s="89">
        <f>IFERROR(VLOOKUP(rennerstabel!$F86,Etappe5[[Rit 5]:[Punten]],2,0),0)</f>
        <v>0</v>
      </c>
      <c r="Q86" s="89">
        <f>IFERROR(VLOOKUP(rennerstabel!$F86,Etappe6[[Rit 6]:[Punten]],2,0),0)</f>
        <v>0</v>
      </c>
      <c r="R86" s="89">
        <f>IFERROR(VLOOKUP(rennerstabel!$F86,Etappe7[[Rit 7]:[Punten]],2,0),0)</f>
        <v>0</v>
      </c>
      <c r="S86" s="89">
        <f>IFERROR(VLOOKUP(rennerstabel!$F86,Etappe8[[Rit 8]:[Punten]],2,0),0)</f>
        <v>0</v>
      </c>
      <c r="T86" s="89">
        <f>IFERROR(VLOOKUP(rennerstabel!$F86,Etappe9[[Rit 9]:[Punten]],2,0),0)</f>
        <v>0</v>
      </c>
      <c r="U86" s="90">
        <f>IFERROR(VLOOKUP(rennerstabel!$F86,Etappe10[[Rit 10]:[Punten]],2,0),0)</f>
        <v>0</v>
      </c>
      <c r="V86" s="90">
        <f>IFERROR(VLOOKUP(rennerstabel!$F86,Etappe11[[Rit 11]:[Punten]],2,0),0)</f>
        <v>0</v>
      </c>
      <c r="W86" s="90">
        <f>IFERROR(VLOOKUP(rennerstabel!$F86,Etappe12[[Rit 12]:[Punten]],2,0),0)</f>
        <v>0</v>
      </c>
      <c r="X86" s="90">
        <f>IFERROR(VLOOKUP(rennerstabel!$F86,Etappe13[[Rit 13]:[Punten]],2,0),0)</f>
        <v>0</v>
      </c>
      <c r="Y86" s="90">
        <f>IFERROR(VLOOKUP(rennerstabel!$F86,Etappe14[[Rit 14]:[Punten]],2,0),0)</f>
        <v>0</v>
      </c>
      <c r="Z86" s="90">
        <f>IFERROR(VLOOKUP(rennerstabel!$F86,Etappe15[[Rit 15]:[Punten]],2,0),0)</f>
        <v>0</v>
      </c>
      <c r="AA86" s="91">
        <f>IFERROR(VLOOKUP(rennerstabel!$F86,Etappe16[[Rit 16]:[Punten]],2,0),0)</f>
        <v>0</v>
      </c>
      <c r="AB86" s="91">
        <f>IFERROR(VLOOKUP(rennerstabel!$F86,Etappe17[[Rit 17]:[Punten]],2,0),0)</f>
        <v>0</v>
      </c>
      <c r="AC86" s="91">
        <f>IFERROR(VLOOKUP(rennerstabel!$F86,Etappe18[[Rit 18]:[Punten]],2,0),0)</f>
        <v>0</v>
      </c>
      <c r="AD86" s="91">
        <f>IFERROR(VLOOKUP(rennerstabel!$F86,Etappe19[[Rit 19]:[Punten]],2,0),0)</f>
        <v>0</v>
      </c>
      <c r="AE86" s="91">
        <f>IFERROR(VLOOKUP(rennerstabel!$F86,Etappe20[[Rit 20]:[Punten]],2,0),0)</f>
        <v>0</v>
      </c>
      <c r="AF86" s="91">
        <f>IFERROR(VLOOKUP(rennerstabel!$F86,Etappe21[[Rit 21]:[Punten]],2,0),0)</f>
        <v>0</v>
      </c>
      <c r="AG86" s="83">
        <f>IFERROR(VLOOKUP(rennerstabel!$F86,TableGeel[[Renners]:[Punten]],2,0),0)</f>
        <v>0</v>
      </c>
      <c r="AH86" s="83">
        <f>IFERROR(VLOOKUP(rennerstabel!$F86,TablePloeg[[Renners]:[Punten]],2,0),0)</f>
        <v>0</v>
      </c>
      <c r="AI86" s="83">
        <f>IFERROR(VLOOKUP(rennerstabel!$F86,TableGroen[[Renners]:[Punten]],2,0),0)</f>
        <v>0</v>
      </c>
      <c r="AJ86" s="83">
        <f>IFERROR(VLOOKUP(rennerstabel!$F86,TableBolletjes[[Renners]:[Punten]],2,0),0)</f>
        <v>0</v>
      </c>
      <c r="AK86" s="83">
        <f>IFERROR(VLOOKUP(rennerstabel!$F86,TableWit[[Renners]:[Punten]],2,0),0)</f>
        <v>0</v>
      </c>
      <c r="AL86" s="92">
        <f>IF(rennerstabel!$D86="DNS",0,1)</f>
        <v>1</v>
      </c>
    </row>
    <row r="87" spans="2:38" x14ac:dyDescent="0.25">
      <c r="B87" s="93"/>
      <c r="C87" s="93"/>
      <c r="D87" s="93"/>
      <c r="E87" s="94">
        <v>86</v>
      </c>
      <c r="F87" s="84" t="s">
        <v>387</v>
      </c>
      <c r="G87" s="84" t="s">
        <v>383</v>
      </c>
      <c r="H87" s="85">
        <f>SUM(L87:AK87)*rennerstabel!$AL87</f>
        <v>0</v>
      </c>
      <c r="I87" s="86">
        <f>SUM(rennerstabel!$L87:$T87)*rennerstabel!$AL87</f>
        <v>0</v>
      </c>
      <c r="J87" s="87">
        <f>SUM(rennerstabel!$U87:$Z87)*rennerstabel!$AL87</f>
        <v>0</v>
      </c>
      <c r="K87" s="88">
        <f>SUM(rennerstabel!$AA87:$AF87)*rennerstabel!$AL87</f>
        <v>0</v>
      </c>
      <c r="L87" s="89">
        <f>IFERROR(VLOOKUP(rennerstabel!$F87,Etappe1[[Rit 1]:[Punten]],2,0),0)</f>
        <v>0</v>
      </c>
      <c r="M87" s="89">
        <f>IFERROR(VLOOKUP(rennerstabel!$F87,Etappe2[[Rit 2]:[Punten]],2,0),0)</f>
        <v>0</v>
      </c>
      <c r="N87" s="89">
        <f>IFERROR(VLOOKUP(rennerstabel!$F87,Etappe3[[Rit 3]:[Punten]],2,0),0)</f>
        <v>0</v>
      </c>
      <c r="O87" s="89">
        <f>IFERROR(VLOOKUP(rennerstabel!$F87,Etappe4[[Rit 4]:[Punten]],2,0),0)</f>
        <v>0</v>
      </c>
      <c r="P87" s="89">
        <f>IFERROR(VLOOKUP(rennerstabel!$F87,Etappe5[[Rit 5]:[Punten]],2,0),0)</f>
        <v>0</v>
      </c>
      <c r="Q87" s="89">
        <f>IFERROR(VLOOKUP(rennerstabel!$F87,Etappe6[[Rit 6]:[Punten]],2,0),0)</f>
        <v>0</v>
      </c>
      <c r="R87" s="89">
        <f>IFERROR(VLOOKUP(rennerstabel!$F87,Etappe7[[Rit 7]:[Punten]],2,0),0)</f>
        <v>0</v>
      </c>
      <c r="S87" s="89">
        <f>IFERROR(VLOOKUP(rennerstabel!$F87,Etappe8[[Rit 8]:[Punten]],2,0),0)</f>
        <v>0</v>
      </c>
      <c r="T87" s="89">
        <f>IFERROR(VLOOKUP(rennerstabel!$F87,Etappe9[[Rit 9]:[Punten]],2,0),0)</f>
        <v>0</v>
      </c>
      <c r="U87" s="90">
        <f>IFERROR(VLOOKUP(rennerstabel!$F87,Etappe10[[Rit 10]:[Punten]],2,0),0)</f>
        <v>0</v>
      </c>
      <c r="V87" s="90">
        <f>IFERROR(VLOOKUP(rennerstabel!$F87,Etappe11[[Rit 11]:[Punten]],2,0),0)</f>
        <v>0</v>
      </c>
      <c r="W87" s="90">
        <f>IFERROR(VLOOKUP(rennerstabel!$F87,Etappe12[[Rit 12]:[Punten]],2,0),0)</f>
        <v>0</v>
      </c>
      <c r="X87" s="90">
        <f>IFERROR(VLOOKUP(rennerstabel!$F87,Etappe13[[Rit 13]:[Punten]],2,0),0)</f>
        <v>0</v>
      </c>
      <c r="Y87" s="90">
        <f>IFERROR(VLOOKUP(rennerstabel!$F87,Etappe14[[Rit 14]:[Punten]],2,0),0)</f>
        <v>0</v>
      </c>
      <c r="Z87" s="90">
        <f>IFERROR(VLOOKUP(rennerstabel!$F87,Etappe15[[Rit 15]:[Punten]],2,0),0)</f>
        <v>0</v>
      </c>
      <c r="AA87" s="91">
        <f>IFERROR(VLOOKUP(rennerstabel!$F87,Etappe16[[Rit 16]:[Punten]],2,0),0)</f>
        <v>0</v>
      </c>
      <c r="AB87" s="91">
        <f>IFERROR(VLOOKUP(rennerstabel!$F87,Etappe17[[Rit 17]:[Punten]],2,0),0)</f>
        <v>0</v>
      </c>
      <c r="AC87" s="91">
        <f>IFERROR(VLOOKUP(rennerstabel!$F87,Etappe18[[Rit 18]:[Punten]],2,0),0)</f>
        <v>0</v>
      </c>
      <c r="AD87" s="91">
        <f>IFERROR(VLOOKUP(rennerstabel!$F87,Etappe19[[Rit 19]:[Punten]],2,0),0)</f>
        <v>0</v>
      </c>
      <c r="AE87" s="91">
        <f>IFERROR(VLOOKUP(rennerstabel!$F87,Etappe20[[Rit 20]:[Punten]],2,0),0)</f>
        <v>0</v>
      </c>
      <c r="AF87" s="91">
        <f>IFERROR(VLOOKUP(rennerstabel!$F87,Etappe21[[Rit 21]:[Punten]],2,0),0)</f>
        <v>0</v>
      </c>
      <c r="AG87" s="93">
        <f>IFERROR(VLOOKUP(rennerstabel!$F87,TableGeel[[Renners]:[Punten]],2,0),0)</f>
        <v>0</v>
      </c>
      <c r="AH87" s="93">
        <f>IFERROR(VLOOKUP(rennerstabel!$F87,TablePloeg[[Renners]:[Punten]],2,0),0)</f>
        <v>0</v>
      </c>
      <c r="AI87" s="93">
        <f>IFERROR(VLOOKUP(rennerstabel!$F87,TableGroen[[Renners]:[Punten]],2,0),0)</f>
        <v>0</v>
      </c>
      <c r="AJ87" s="93">
        <f>IFERROR(VLOOKUP(rennerstabel!$F87,TableBolletjes[[Renners]:[Punten]],2,0),0)</f>
        <v>0</v>
      </c>
      <c r="AK87" s="93">
        <f>IFERROR(VLOOKUP(rennerstabel!$F87,TableWit[[Renners]:[Punten]],2,0),0)</f>
        <v>0</v>
      </c>
      <c r="AL87" s="95">
        <f>IF(rennerstabel!$D87="DNS",0,1)</f>
        <v>1</v>
      </c>
    </row>
    <row r="88" spans="2:38" x14ac:dyDescent="0.25">
      <c r="B88" s="83"/>
      <c r="C88" s="83"/>
      <c r="D88" s="83" t="s">
        <v>517</v>
      </c>
      <c r="E88" s="84">
        <v>87</v>
      </c>
      <c r="F88" s="84" t="s">
        <v>388</v>
      </c>
      <c r="G88" s="84" t="s">
        <v>383</v>
      </c>
      <c r="H88" s="85">
        <f>SUM(L88:AK88)*rennerstabel!$AL88</f>
        <v>0</v>
      </c>
      <c r="I88" s="86">
        <f>SUM(rennerstabel!$L88:$T88)*rennerstabel!$AL88</f>
        <v>0</v>
      </c>
      <c r="J88" s="87">
        <f>SUM(rennerstabel!$U88:$Z88)*rennerstabel!$AL88</f>
        <v>0</v>
      </c>
      <c r="K88" s="88">
        <f>SUM(rennerstabel!$AA88:$AF88)*rennerstabel!$AL88</f>
        <v>0</v>
      </c>
      <c r="L88" s="89">
        <f>IFERROR(VLOOKUP(rennerstabel!$F88,Etappe1[[Rit 1]:[Punten]],2,0),0)</f>
        <v>0</v>
      </c>
      <c r="M88" s="89">
        <f>IFERROR(VLOOKUP(rennerstabel!$F88,Etappe2[[Rit 2]:[Punten]],2,0),0)</f>
        <v>0</v>
      </c>
      <c r="N88" s="89">
        <f>IFERROR(VLOOKUP(rennerstabel!$F88,Etappe3[[Rit 3]:[Punten]],2,0),0)</f>
        <v>0</v>
      </c>
      <c r="O88" s="89">
        <f>IFERROR(VLOOKUP(rennerstabel!$F88,Etappe4[[Rit 4]:[Punten]],2,0),0)</f>
        <v>0</v>
      </c>
      <c r="P88" s="89">
        <f>IFERROR(VLOOKUP(rennerstabel!$F88,Etappe5[[Rit 5]:[Punten]],2,0),0)</f>
        <v>0</v>
      </c>
      <c r="Q88" s="89">
        <f>IFERROR(VLOOKUP(rennerstabel!$F88,Etappe6[[Rit 6]:[Punten]],2,0),0)</f>
        <v>0</v>
      </c>
      <c r="R88" s="89">
        <f>IFERROR(VLOOKUP(rennerstabel!$F88,Etappe7[[Rit 7]:[Punten]],2,0),0)</f>
        <v>0</v>
      </c>
      <c r="S88" s="89">
        <f>IFERROR(VLOOKUP(rennerstabel!$F88,Etappe8[[Rit 8]:[Punten]],2,0),0)</f>
        <v>0</v>
      </c>
      <c r="T88" s="89">
        <f>IFERROR(VLOOKUP(rennerstabel!$F88,Etappe9[[Rit 9]:[Punten]],2,0),0)</f>
        <v>0</v>
      </c>
      <c r="U88" s="90">
        <f>IFERROR(VLOOKUP(rennerstabel!$F88,Etappe10[[Rit 10]:[Punten]],2,0),0)</f>
        <v>0</v>
      </c>
      <c r="V88" s="90">
        <f>IFERROR(VLOOKUP(rennerstabel!$F88,Etappe11[[Rit 11]:[Punten]],2,0),0)</f>
        <v>0</v>
      </c>
      <c r="W88" s="90">
        <f>IFERROR(VLOOKUP(rennerstabel!$F88,Etappe12[[Rit 12]:[Punten]],2,0),0)</f>
        <v>0</v>
      </c>
      <c r="X88" s="90">
        <f>IFERROR(VLOOKUP(rennerstabel!$F88,Etappe13[[Rit 13]:[Punten]],2,0),0)</f>
        <v>0</v>
      </c>
      <c r="Y88" s="90">
        <f>IFERROR(VLOOKUP(rennerstabel!$F88,Etappe14[[Rit 14]:[Punten]],2,0),0)</f>
        <v>0</v>
      </c>
      <c r="Z88" s="90">
        <f>IFERROR(VLOOKUP(rennerstabel!$F88,Etappe15[[Rit 15]:[Punten]],2,0),0)</f>
        <v>0</v>
      </c>
      <c r="AA88" s="91">
        <f>IFERROR(VLOOKUP(rennerstabel!$F88,Etappe16[[Rit 16]:[Punten]],2,0),0)</f>
        <v>0</v>
      </c>
      <c r="AB88" s="91">
        <f>IFERROR(VLOOKUP(rennerstabel!$F88,Etappe17[[Rit 17]:[Punten]],2,0),0)</f>
        <v>0</v>
      </c>
      <c r="AC88" s="91">
        <f>IFERROR(VLOOKUP(rennerstabel!$F88,Etappe18[[Rit 18]:[Punten]],2,0),0)</f>
        <v>0</v>
      </c>
      <c r="AD88" s="91">
        <f>IFERROR(VLOOKUP(rennerstabel!$F88,Etappe19[[Rit 19]:[Punten]],2,0),0)</f>
        <v>0</v>
      </c>
      <c r="AE88" s="91">
        <f>IFERROR(VLOOKUP(rennerstabel!$F88,Etappe20[[Rit 20]:[Punten]],2,0),0)</f>
        <v>0</v>
      </c>
      <c r="AF88" s="91">
        <f>IFERROR(VLOOKUP(rennerstabel!$F88,Etappe21[[Rit 21]:[Punten]],2,0),0)</f>
        <v>0</v>
      </c>
      <c r="AG88" s="83">
        <f>IFERROR(VLOOKUP(rennerstabel!$F88,TableGeel[[Renners]:[Punten]],2,0),0)</f>
        <v>0</v>
      </c>
      <c r="AH88" s="83">
        <f>IFERROR(VLOOKUP(rennerstabel!$F88,TablePloeg[[Renners]:[Punten]],2,0),0)</f>
        <v>0</v>
      </c>
      <c r="AI88" s="83">
        <f>IFERROR(VLOOKUP(rennerstabel!$F88,TableGroen[[Renners]:[Punten]],2,0),0)</f>
        <v>0</v>
      </c>
      <c r="AJ88" s="83">
        <f>IFERROR(VLOOKUP(rennerstabel!$F88,TableBolletjes[[Renners]:[Punten]],2,0),0)</f>
        <v>0</v>
      </c>
      <c r="AK88" s="83">
        <f>IFERROR(VLOOKUP(rennerstabel!$F88,TableWit[[Renners]:[Punten]],2,0),0)</f>
        <v>0</v>
      </c>
      <c r="AL88" s="92">
        <f>IF(rennerstabel!$D88="DNS",0,1)</f>
        <v>0</v>
      </c>
    </row>
    <row r="89" spans="2:38" x14ac:dyDescent="0.25">
      <c r="B89" s="93"/>
      <c r="C89" s="93"/>
      <c r="D89" s="93"/>
      <c r="E89" s="94">
        <v>88</v>
      </c>
      <c r="F89" s="84" t="s">
        <v>389</v>
      </c>
      <c r="G89" s="84" t="s">
        <v>383</v>
      </c>
      <c r="H89" s="85">
        <f>SUM(L89:AK89)*rennerstabel!$AL89</f>
        <v>0</v>
      </c>
      <c r="I89" s="86">
        <f>SUM(rennerstabel!$L89:$T89)*rennerstabel!$AL89</f>
        <v>0</v>
      </c>
      <c r="J89" s="87">
        <f>SUM(rennerstabel!$U89:$Z89)*rennerstabel!$AL89</f>
        <v>0</v>
      </c>
      <c r="K89" s="88">
        <f>SUM(rennerstabel!$AA89:$AF89)*rennerstabel!$AL89</f>
        <v>0</v>
      </c>
      <c r="L89" s="89">
        <f>IFERROR(VLOOKUP(rennerstabel!$F89,Etappe1[[Rit 1]:[Punten]],2,0),0)</f>
        <v>0</v>
      </c>
      <c r="M89" s="89">
        <f>IFERROR(VLOOKUP(rennerstabel!$F89,Etappe2[[Rit 2]:[Punten]],2,0),0)</f>
        <v>0</v>
      </c>
      <c r="N89" s="89">
        <f>IFERROR(VLOOKUP(rennerstabel!$F89,Etappe3[[Rit 3]:[Punten]],2,0),0)</f>
        <v>0</v>
      </c>
      <c r="O89" s="89">
        <f>IFERROR(VLOOKUP(rennerstabel!$F89,Etappe4[[Rit 4]:[Punten]],2,0),0)</f>
        <v>0</v>
      </c>
      <c r="P89" s="89">
        <f>IFERROR(VLOOKUP(rennerstabel!$F89,Etappe5[[Rit 5]:[Punten]],2,0),0)</f>
        <v>0</v>
      </c>
      <c r="Q89" s="89">
        <f>IFERROR(VLOOKUP(rennerstabel!$F89,Etappe6[[Rit 6]:[Punten]],2,0),0)</f>
        <v>0</v>
      </c>
      <c r="R89" s="89">
        <f>IFERROR(VLOOKUP(rennerstabel!$F89,Etappe7[[Rit 7]:[Punten]],2,0),0)</f>
        <v>0</v>
      </c>
      <c r="S89" s="89">
        <f>IFERROR(VLOOKUP(rennerstabel!$F89,Etappe8[[Rit 8]:[Punten]],2,0),0)</f>
        <v>0</v>
      </c>
      <c r="T89" s="89">
        <f>IFERROR(VLOOKUP(rennerstabel!$F89,Etappe9[[Rit 9]:[Punten]],2,0),0)</f>
        <v>0</v>
      </c>
      <c r="U89" s="90">
        <f>IFERROR(VLOOKUP(rennerstabel!$F89,Etappe10[[Rit 10]:[Punten]],2,0),0)</f>
        <v>0</v>
      </c>
      <c r="V89" s="90">
        <f>IFERROR(VLOOKUP(rennerstabel!$F89,Etappe11[[Rit 11]:[Punten]],2,0),0)</f>
        <v>0</v>
      </c>
      <c r="W89" s="90">
        <f>IFERROR(VLOOKUP(rennerstabel!$F89,Etappe12[[Rit 12]:[Punten]],2,0),0)</f>
        <v>0</v>
      </c>
      <c r="X89" s="90">
        <f>IFERROR(VLOOKUP(rennerstabel!$F89,Etappe13[[Rit 13]:[Punten]],2,0),0)</f>
        <v>0</v>
      </c>
      <c r="Y89" s="90">
        <f>IFERROR(VLOOKUP(rennerstabel!$F89,Etappe14[[Rit 14]:[Punten]],2,0),0)</f>
        <v>0</v>
      </c>
      <c r="Z89" s="90">
        <f>IFERROR(VLOOKUP(rennerstabel!$F89,Etappe15[[Rit 15]:[Punten]],2,0),0)</f>
        <v>0</v>
      </c>
      <c r="AA89" s="91">
        <f>IFERROR(VLOOKUP(rennerstabel!$F89,Etappe16[[Rit 16]:[Punten]],2,0),0)</f>
        <v>0</v>
      </c>
      <c r="AB89" s="91">
        <f>IFERROR(VLOOKUP(rennerstabel!$F89,Etappe17[[Rit 17]:[Punten]],2,0),0)</f>
        <v>0</v>
      </c>
      <c r="AC89" s="91">
        <f>IFERROR(VLOOKUP(rennerstabel!$F89,Etappe18[[Rit 18]:[Punten]],2,0),0)</f>
        <v>0</v>
      </c>
      <c r="AD89" s="91">
        <f>IFERROR(VLOOKUP(rennerstabel!$F89,Etappe19[[Rit 19]:[Punten]],2,0),0)</f>
        <v>0</v>
      </c>
      <c r="AE89" s="91">
        <f>IFERROR(VLOOKUP(rennerstabel!$F89,Etappe20[[Rit 20]:[Punten]],2,0),0)</f>
        <v>0</v>
      </c>
      <c r="AF89" s="91">
        <f>IFERROR(VLOOKUP(rennerstabel!$F89,Etappe21[[Rit 21]:[Punten]],2,0),0)</f>
        <v>0</v>
      </c>
      <c r="AG89" s="93">
        <f>IFERROR(VLOOKUP(rennerstabel!$F89,TableGeel[[Renners]:[Punten]],2,0),0)</f>
        <v>0</v>
      </c>
      <c r="AH89" s="93">
        <f>IFERROR(VLOOKUP(rennerstabel!$F89,TablePloeg[[Renners]:[Punten]],2,0),0)</f>
        <v>0</v>
      </c>
      <c r="AI89" s="93">
        <f>IFERROR(VLOOKUP(rennerstabel!$F89,TableGroen[[Renners]:[Punten]],2,0),0)</f>
        <v>0</v>
      </c>
      <c r="AJ89" s="93">
        <f>IFERROR(VLOOKUP(rennerstabel!$F89,TableBolletjes[[Renners]:[Punten]],2,0),0)</f>
        <v>0</v>
      </c>
      <c r="AK89" s="93">
        <f>IFERROR(VLOOKUP(rennerstabel!$F89,TableWit[[Renners]:[Punten]],2,0),0)</f>
        <v>0</v>
      </c>
      <c r="AL89" s="95">
        <f>IF(rennerstabel!$D89="DNS",0,1)</f>
        <v>1</v>
      </c>
    </row>
    <row r="90" spans="2:38" x14ac:dyDescent="0.25">
      <c r="B90" s="83"/>
      <c r="C90" s="83"/>
      <c r="D90" s="83" t="s">
        <v>517</v>
      </c>
      <c r="E90" s="84">
        <v>89</v>
      </c>
      <c r="F90" s="84" t="s">
        <v>390</v>
      </c>
      <c r="G90" s="84" t="s">
        <v>383</v>
      </c>
      <c r="H90" s="85">
        <f>SUM(L90:AK90)*rennerstabel!$AL90</f>
        <v>0</v>
      </c>
      <c r="I90" s="86">
        <f>SUM(rennerstabel!$L90:$T90)*rennerstabel!$AL90</f>
        <v>0</v>
      </c>
      <c r="J90" s="87">
        <f>SUM(rennerstabel!$U90:$Z90)*rennerstabel!$AL90</f>
        <v>0</v>
      </c>
      <c r="K90" s="88">
        <f>SUM(rennerstabel!$AA90:$AF90)*rennerstabel!$AL90</f>
        <v>0</v>
      </c>
      <c r="L90" s="89">
        <f>IFERROR(VLOOKUP(rennerstabel!$F90,Etappe1[[Rit 1]:[Punten]],2,0),0)</f>
        <v>0</v>
      </c>
      <c r="M90" s="89">
        <f>IFERROR(VLOOKUP(rennerstabel!$F90,Etappe2[[Rit 2]:[Punten]],2,0),0)</f>
        <v>0</v>
      </c>
      <c r="N90" s="89">
        <f>IFERROR(VLOOKUP(rennerstabel!$F90,Etappe3[[Rit 3]:[Punten]],2,0),0)</f>
        <v>0</v>
      </c>
      <c r="O90" s="89">
        <f>IFERROR(VLOOKUP(rennerstabel!$F90,Etappe4[[Rit 4]:[Punten]],2,0),0)</f>
        <v>0</v>
      </c>
      <c r="P90" s="89">
        <f>IFERROR(VLOOKUP(rennerstabel!$F90,Etappe5[[Rit 5]:[Punten]],2,0),0)</f>
        <v>0</v>
      </c>
      <c r="Q90" s="89">
        <f>IFERROR(VLOOKUP(rennerstabel!$F90,Etappe6[[Rit 6]:[Punten]],2,0),0)</f>
        <v>0</v>
      </c>
      <c r="R90" s="89">
        <f>IFERROR(VLOOKUP(rennerstabel!$F90,Etappe7[[Rit 7]:[Punten]],2,0),0)</f>
        <v>0</v>
      </c>
      <c r="S90" s="89">
        <f>IFERROR(VLOOKUP(rennerstabel!$F90,Etappe8[[Rit 8]:[Punten]],2,0),0)</f>
        <v>0</v>
      </c>
      <c r="T90" s="89">
        <f>IFERROR(VLOOKUP(rennerstabel!$F90,Etappe9[[Rit 9]:[Punten]],2,0),0)</f>
        <v>0</v>
      </c>
      <c r="U90" s="90">
        <f>IFERROR(VLOOKUP(rennerstabel!$F90,Etappe10[[Rit 10]:[Punten]],2,0),0)</f>
        <v>0</v>
      </c>
      <c r="V90" s="90">
        <f>IFERROR(VLOOKUP(rennerstabel!$F90,Etappe11[[Rit 11]:[Punten]],2,0),0)</f>
        <v>0</v>
      </c>
      <c r="W90" s="90">
        <f>IFERROR(VLOOKUP(rennerstabel!$F90,Etappe12[[Rit 12]:[Punten]],2,0),0)</f>
        <v>0</v>
      </c>
      <c r="X90" s="90">
        <f>IFERROR(VLOOKUP(rennerstabel!$F90,Etappe13[[Rit 13]:[Punten]],2,0),0)</f>
        <v>0</v>
      </c>
      <c r="Y90" s="90">
        <f>IFERROR(VLOOKUP(rennerstabel!$F90,Etappe14[[Rit 14]:[Punten]],2,0),0)</f>
        <v>0</v>
      </c>
      <c r="Z90" s="90">
        <f>IFERROR(VLOOKUP(rennerstabel!$F90,Etappe15[[Rit 15]:[Punten]],2,0),0)</f>
        <v>0</v>
      </c>
      <c r="AA90" s="91">
        <f>IFERROR(VLOOKUP(rennerstabel!$F90,Etappe16[[Rit 16]:[Punten]],2,0),0)</f>
        <v>0</v>
      </c>
      <c r="AB90" s="91">
        <f>IFERROR(VLOOKUP(rennerstabel!$F90,Etappe17[[Rit 17]:[Punten]],2,0),0)</f>
        <v>0</v>
      </c>
      <c r="AC90" s="91">
        <f>IFERROR(VLOOKUP(rennerstabel!$F90,Etappe18[[Rit 18]:[Punten]],2,0),0)</f>
        <v>0</v>
      </c>
      <c r="AD90" s="91">
        <f>IFERROR(VLOOKUP(rennerstabel!$F90,Etappe19[[Rit 19]:[Punten]],2,0),0)</f>
        <v>0</v>
      </c>
      <c r="AE90" s="91">
        <f>IFERROR(VLOOKUP(rennerstabel!$F90,Etappe20[[Rit 20]:[Punten]],2,0),0)</f>
        <v>0</v>
      </c>
      <c r="AF90" s="91">
        <f>IFERROR(VLOOKUP(rennerstabel!$F90,Etappe21[[Rit 21]:[Punten]],2,0),0)</f>
        <v>0</v>
      </c>
      <c r="AG90" s="83">
        <f>IFERROR(VLOOKUP(rennerstabel!$F90,TableGeel[[Renners]:[Punten]],2,0),0)</f>
        <v>0</v>
      </c>
      <c r="AH90" s="83">
        <f>IFERROR(VLOOKUP(rennerstabel!$F90,TablePloeg[[Renners]:[Punten]],2,0),0)</f>
        <v>0</v>
      </c>
      <c r="AI90" s="83">
        <f>IFERROR(VLOOKUP(rennerstabel!$F90,TableGroen[[Renners]:[Punten]],2,0),0)</f>
        <v>0</v>
      </c>
      <c r="AJ90" s="83">
        <f>IFERROR(VLOOKUP(rennerstabel!$F90,TableBolletjes[[Renners]:[Punten]],2,0),0)</f>
        <v>0</v>
      </c>
      <c r="AK90" s="83">
        <f>IFERROR(VLOOKUP(rennerstabel!$F90,TableWit[[Renners]:[Punten]],2,0),0)</f>
        <v>0</v>
      </c>
      <c r="AL90" s="92">
        <f>IF(rennerstabel!$D90="DNS",0,1)</f>
        <v>0</v>
      </c>
    </row>
    <row r="91" spans="2:38" x14ac:dyDescent="0.25">
      <c r="B91" s="93"/>
      <c r="C91" s="93"/>
      <c r="D91" s="93" t="s">
        <v>517</v>
      </c>
      <c r="E91" s="94">
        <v>90</v>
      </c>
      <c r="F91" s="84" t="s">
        <v>391</v>
      </c>
      <c r="G91" s="84" t="s">
        <v>383</v>
      </c>
      <c r="H91" s="85">
        <f>SUM(L91:AK91)*rennerstabel!$AL91</f>
        <v>0</v>
      </c>
      <c r="I91" s="86">
        <f>SUM(rennerstabel!$L91:$T91)*rennerstabel!$AL91</f>
        <v>0</v>
      </c>
      <c r="J91" s="87">
        <f>SUM(rennerstabel!$U91:$Z91)*rennerstabel!$AL91</f>
        <v>0</v>
      </c>
      <c r="K91" s="88">
        <f>SUM(rennerstabel!$AA91:$AF91)*rennerstabel!$AL91</f>
        <v>0</v>
      </c>
      <c r="L91" s="89">
        <f>IFERROR(VLOOKUP(rennerstabel!$F91,Etappe1[[Rit 1]:[Punten]],2,0),0)</f>
        <v>0</v>
      </c>
      <c r="M91" s="89">
        <f>IFERROR(VLOOKUP(rennerstabel!$F91,Etappe2[[Rit 2]:[Punten]],2,0),0)</f>
        <v>0</v>
      </c>
      <c r="N91" s="89">
        <f>IFERROR(VLOOKUP(rennerstabel!$F91,Etappe3[[Rit 3]:[Punten]],2,0),0)</f>
        <v>0</v>
      </c>
      <c r="O91" s="89">
        <f>IFERROR(VLOOKUP(rennerstabel!$F91,Etappe4[[Rit 4]:[Punten]],2,0),0)</f>
        <v>0</v>
      </c>
      <c r="P91" s="89">
        <f>IFERROR(VLOOKUP(rennerstabel!$F91,Etappe5[[Rit 5]:[Punten]],2,0),0)</f>
        <v>0</v>
      </c>
      <c r="Q91" s="89">
        <f>IFERROR(VLOOKUP(rennerstabel!$F91,Etappe6[[Rit 6]:[Punten]],2,0),0)</f>
        <v>0</v>
      </c>
      <c r="R91" s="89">
        <f>IFERROR(VLOOKUP(rennerstabel!$F91,Etappe7[[Rit 7]:[Punten]],2,0),0)</f>
        <v>0</v>
      </c>
      <c r="S91" s="89">
        <f>IFERROR(VLOOKUP(rennerstabel!$F91,Etappe8[[Rit 8]:[Punten]],2,0),0)</f>
        <v>0</v>
      </c>
      <c r="T91" s="89">
        <f>IFERROR(VLOOKUP(rennerstabel!$F91,Etappe9[[Rit 9]:[Punten]],2,0),0)</f>
        <v>0</v>
      </c>
      <c r="U91" s="90">
        <f>IFERROR(VLOOKUP(rennerstabel!$F91,Etappe10[[Rit 10]:[Punten]],2,0),0)</f>
        <v>0</v>
      </c>
      <c r="V91" s="90">
        <f>IFERROR(VLOOKUP(rennerstabel!$F91,Etappe11[[Rit 11]:[Punten]],2,0),0)</f>
        <v>0</v>
      </c>
      <c r="W91" s="90">
        <f>IFERROR(VLOOKUP(rennerstabel!$F91,Etappe12[[Rit 12]:[Punten]],2,0),0)</f>
        <v>0</v>
      </c>
      <c r="X91" s="90">
        <f>IFERROR(VLOOKUP(rennerstabel!$F91,Etappe13[[Rit 13]:[Punten]],2,0),0)</f>
        <v>0</v>
      </c>
      <c r="Y91" s="90">
        <f>IFERROR(VLOOKUP(rennerstabel!$F91,Etappe14[[Rit 14]:[Punten]],2,0),0)</f>
        <v>0</v>
      </c>
      <c r="Z91" s="90">
        <f>IFERROR(VLOOKUP(rennerstabel!$F91,Etappe15[[Rit 15]:[Punten]],2,0),0)</f>
        <v>0</v>
      </c>
      <c r="AA91" s="91">
        <f>IFERROR(VLOOKUP(rennerstabel!$F91,Etappe16[[Rit 16]:[Punten]],2,0),0)</f>
        <v>0</v>
      </c>
      <c r="AB91" s="91">
        <f>IFERROR(VLOOKUP(rennerstabel!$F91,Etappe17[[Rit 17]:[Punten]],2,0),0)</f>
        <v>0</v>
      </c>
      <c r="AC91" s="91">
        <f>IFERROR(VLOOKUP(rennerstabel!$F91,Etappe18[[Rit 18]:[Punten]],2,0),0)</f>
        <v>0</v>
      </c>
      <c r="AD91" s="91">
        <f>IFERROR(VLOOKUP(rennerstabel!$F91,Etappe19[[Rit 19]:[Punten]],2,0),0)</f>
        <v>0</v>
      </c>
      <c r="AE91" s="91">
        <f>IFERROR(VLOOKUP(rennerstabel!$F91,Etappe20[[Rit 20]:[Punten]],2,0),0)</f>
        <v>0</v>
      </c>
      <c r="AF91" s="91">
        <f>IFERROR(VLOOKUP(rennerstabel!$F91,Etappe21[[Rit 21]:[Punten]],2,0),0)</f>
        <v>0</v>
      </c>
      <c r="AG91" s="93">
        <f>IFERROR(VLOOKUP(rennerstabel!$F91,TableGeel[[Renners]:[Punten]],2,0),0)</f>
        <v>0</v>
      </c>
      <c r="AH91" s="93">
        <f>IFERROR(VLOOKUP(rennerstabel!$F91,TablePloeg[[Renners]:[Punten]],2,0),0)</f>
        <v>0</v>
      </c>
      <c r="AI91" s="93">
        <f>IFERROR(VLOOKUP(rennerstabel!$F91,TableGroen[[Renners]:[Punten]],2,0),0)</f>
        <v>0</v>
      </c>
      <c r="AJ91" s="93">
        <f>IFERROR(VLOOKUP(rennerstabel!$F91,TableBolletjes[[Renners]:[Punten]],2,0),0)</f>
        <v>0</v>
      </c>
      <c r="AK91" s="93">
        <f>IFERROR(VLOOKUP(rennerstabel!$F91,TableWit[[Renners]:[Punten]],2,0),0)</f>
        <v>0</v>
      </c>
      <c r="AL91" s="95">
        <f>IF(rennerstabel!$D91="DNS",0,1)</f>
        <v>0</v>
      </c>
    </row>
    <row r="92" spans="2:38" x14ac:dyDescent="0.25">
      <c r="B92" s="83"/>
      <c r="C92" s="83"/>
      <c r="D92" s="83"/>
      <c r="E92" s="84">
        <v>91</v>
      </c>
      <c r="F92" s="84" t="s">
        <v>392</v>
      </c>
      <c r="G92" s="84" t="s">
        <v>393</v>
      </c>
      <c r="H92" s="85">
        <f>SUM(L92:AK92)*rennerstabel!$AL92</f>
        <v>0</v>
      </c>
      <c r="I92" s="86">
        <f>SUM(rennerstabel!$L92:$T92)*rennerstabel!$AL92</f>
        <v>0</v>
      </c>
      <c r="J92" s="87">
        <f>SUM(rennerstabel!$U92:$Z92)*rennerstabel!$AL92</f>
        <v>0</v>
      </c>
      <c r="K92" s="88">
        <f>SUM(rennerstabel!$AA92:$AF92)*rennerstabel!$AL92</f>
        <v>0</v>
      </c>
      <c r="L92" s="89">
        <f>IFERROR(VLOOKUP(rennerstabel!$F92,Etappe1[[Rit 1]:[Punten]],2,0),0)</f>
        <v>0</v>
      </c>
      <c r="M92" s="89">
        <f>IFERROR(VLOOKUP(rennerstabel!$F92,Etappe2[[Rit 2]:[Punten]],2,0),0)</f>
        <v>0</v>
      </c>
      <c r="N92" s="89">
        <f>IFERROR(VLOOKUP(rennerstabel!$F92,Etappe3[[Rit 3]:[Punten]],2,0),0)</f>
        <v>0</v>
      </c>
      <c r="O92" s="89">
        <f>IFERROR(VLOOKUP(rennerstabel!$F92,Etappe4[[Rit 4]:[Punten]],2,0),0)</f>
        <v>0</v>
      </c>
      <c r="P92" s="89">
        <f>IFERROR(VLOOKUP(rennerstabel!$F92,Etappe5[[Rit 5]:[Punten]],2,0),0)</f>
        <v>0</v>
      </c>
      <c r="Q92" s="89">
        <f>IFERROR(VLOOKUP(rennerstabel!$F92,Etappe6[[Rit 6]:[Punten]],2,0),0)</f>
        <v>0</v>
      </c>
      <c r="R92" s="89">
        <f>IFERROR(VLOOKUP(rennerstabel!$F92,Etappe7[[Rit 7]:[Punten]],2,0),0)</f>
        <v>0</v>
      </c>
      <c r="S92" s="89">
        <f>IFERROR(VLOOKUP(rennerstabel!$F92,Etappe8[[Rit 8]:[Punten]],2,0),0)</f>
        <v>0</v>
      </c>
      <c r="T92" s="89">
        <f>IFERROR(VLOOKUP(rennerstabel!$F92,Etappe9[[Rit 9]:[Punten]],2,0),0)</f>
        <v>0</v>
      </c>
      <c r="U92" s="90">
        <f>IFERROR(VLOOKUP(rennerstabel!$F92,Etappe10[[Rit 10]:[Punten]],2,0),0)</f>
        <v>0</v>
      </c>
      <c r="V92" s="90">
        <f>IFERROR(VLOOKUP(rennerstabel!$F92,Etappe11[[Rit 11]:[Punten]],2,0),0)</f>
        <v>0</v>
      </c>
      <c r="W92" s="90">
        <f>IFERROR(VLOOKUP(rennerstabel!$F92,Etappe12[[Rit 12]:[Punten]],2,0),0)</f>
        <v>0</v>
      </c>
      <c r="X92" s="90">
        <f>IFERROR(VLOOKUP(rennerstabel!$F92,Etappe13[[Rit 13]:[Punten]],2,0),0)</f>
        <v>0</v>
      </c>
      <c r="Y92" s="90">
        <f>IFERROR(VLOOKUP(rennerstabel!$F92,Etappe14[[Rit 14]:[Punten]],2,0),0)</f>
        <v>0</v>
      </c>
      <c r="Z92" s="90">
        <f>IFERROR(VLOOKUP(rennerstabel!$F92,Etappe15[[Rit 15]:[Punten]],2,0),0)</f>
        <v>0</v>
      </c>
      <c r="AA92" s="91">
        <f>IFERROR(VLOOKUP(rennerstabel!$F92,Etappe16[[Rit 16]:[Punten]],2,0),0)</f>
        <v>0</v>
      </c>
      <c r="AB92" s="91">
        <f>IFERROR(VLOOKUP(rennerstabel!$F92,Etappe17[[Rit 17]:[Punten]],2,0),0)</f>
        <v>0</v>
      </c>
      <c r="AC92" s="91">
        <f>IFERROR(VLOOKUP(rennerstabel!$F92,Etappe18[[Rit 18]:[Punten]],2,0),0)</f>
        <v>0</v>
      </c>
      <c r="AD92" s="91">
        <f>IFERROR(VLOOKUP(rennerstabel!$F92,Etappe19[[Rit 19]:[Punten]],2,0),0)</f>
        <v>0</v>
      </c>
      <c r="AE92" s="91">
        <f>IFERROR(VLOOKUP(rennerstabel!$F92,Etappe20[[Rit 20]:[Punten]],2,0),0)</f>
        <v>0</v>
      </c>
      <c r="AF92" s="91">
        <f>IFERROR(VLOOKUP(rennerstabel!$F92,Etappe21[[Rit 21]:[Punten]],2,0),0)</f>
        <v>0</v>
      </c>
      <c r="AG92" s="83">
        <f>IFERROR(VLOOKUP(rennerstabel!$F92,TableGeel[[Renners]:[Punten]],2,0),0)</f>
        <v>0</v>
      </c>
      <c r="AH92" s="83">
        <f>IFERROR(VLOOKUP(rennerstabel!$F92,TablePloeg[[Renners]:[Punten]],2,0),0)</f>
        <v>0</v>
      </c>
      <c r="AI92" s="83">
        <f>IFERROR(VLOOKUP(rennerstabel!$F92,TableGroen[[Renners]:[Punten]],2,0),0)</f>
        <v>0</v>
      </c>
      <c r="AJ92" s="83">
        <f>IFERROR(VLOOKUP(rennerstabel!$F92,TableBolletjes[[Renners]:[Punten]],2,0),0)</f>
        <v>0</v>
      </c>
      <c r="AK92" s="83">
        <f>IFERROR(VLOOKUP(rennerstabel!$F92,TableWit[[Renners]:[Punten]],2,0),0)</f>
        <v>0</v>
      </c>
      <c r="AL92" s="92">
        <f>IF(rennerstabel!$D92="DNS",0,1)</f>
        <v>1</v>
      </c>
    </row>
    <row r="93" spans="2:38" x14ac:dyDescent="0.25">
      <c r="B93" s="93"/>
      <c r="C93" s="93"/>
      <c r="D93" s="93"/>
      <c r="E93" s="94">
        <v>92</v>
      </c>
      <c r="F93" s="84" t="s">
        <v>394</v>
      </c>
      <c r="G93" s="84" t="s">
        <v>393</v>
      </c>
      <c r="H93" s="85">
        <f>SUM(L93:AK93)*rennerstabel!$AL93</f>
        <v>0</v>
      </c>
      <c r="I93" s="86">
        <f>SUM(rennerstabel!$L93:$T93)*rennerstabel!$AL93</f>
        <v>0</v>
      </c>
      <c r="J93" s="87">
        <f>SUM(rennerstabel!$U93:$Z93)*rennerstabel!$AL93</f>
        <v>0</v>
      </c>
      <c r="K93" s="88">
        <f>SUM(rennerstabel!$AA93:$AF93)*rennerstabel!$AL93</f>
        <v>0</v>
      </c>
      <c r="L93" s="89">
        <f>IFERROR(VLOOKUP(rennerstabel!$F93,Etappe1[[Rit 1]:[Punten]],2,0),0)</f>
        <v>0</v>
      </c>
      <c r="M93" s="89">
        <f>IFERROR(VLOOKUP(rennerstabel!$F93,Etappe2[[Rit 2]:[Punten]],2,0),0)</f>
        <v>0</v>
      </c>
      <c r="N93" s="89">
        <f>IFERROR(VLOOKUP(rennerstabel!$F93,Etappe3[[Rit 3]:[Punten]],2,0),0)</f>
        <v>0</v>
      </c>
      <c r="O93" s="89">
        <f>IFERROR(VLOOKUP(rennerstabel!$F93,Etappe4[[Rit 4]:[Punten]],2,0),0)</f>
        <v>0</v>
      </c>
      <c r="P93" s="89">
        <f>IFERROR(VLOOKUP(rennerstabel!$F93,Etappe5[[Rit 5]:[Punten]],2,0),0)</f>
        <v>0</v>
      </c>
      <c r="Q93" s="89">
        <f>IFERROR(VLOOKUP(rennerstabel!$F93,Etappe6[[Rit 6]:[Punten]],2,0),0)</f>
        <v>0</v>
      </c>
      <c r="R93" s="89">
        <f>IFERROR(VLOOKUP(rennerstabel!$F93,Etappe7[[Rit 7]:[Punten]],2,0),0)</f>
        <v>0</v>
      </c>
      <c r="S93" s="89">
        <f>IFERROR(VLOOKUP(rennerstabel!$F93,Etappe8[[Rit 8]:[Punten]],2,0),0)</f>
        <v>0</v>
      </c>
      <c r="T93" s="89">
        <f>IFERROR(VLOOKUP(rennerstabel!$F93,Etappe9[[Rit 9]:[Punten]],2,0),0)</f>
        <v>0</v>
      </c>
      <c r="U93" s="90">
        <f>IFERROR(VLOOKUP(rennerstabel!$F93,Etappe10[[Rit 10]:[Punten]],2,0),0)</f>
        <v>0</v>
      </c>
      <c r="V93" s="90">
        <f>IFERROR(VLOOKUP(rennerstabel!$F93,Etappe11[[Rit 11]:[Punten]],2,0),0)</f>
        <v>0</v>
      </c>
      <c r="W93" s="90">
        <f>IFERROR(VLOOKUP(rennerstabel!$F93,Etappe12[[Rit 12]:[Punten]],2,0),0)</f>
        <v>0</v>
      </c>
      <c r="X93" s="90">
        <f>IFERROR(VLOOKUP(rennerstabel!$F93,Etappe13[[Rit 13]:[Punten]],2,0),0)</f>
        <v>0</v>
      </c>
      <c r="Y93" s="90">
        <f>IFERROR(VLOOKUP(rennerstabel!$F93,Etappe14[[Rit 14]:[Punten]],2,0),0)</f>
        <v>0</v>
      </c>
      <c r="Z93" s="90">
        <f>IFERROR(VLOOKUP(rennerstabel!$F93,Etappe15[[Rit 15]:[Punten]],2,0),0)</f>
        <v>0</v>
      </c>
      <c r="AA93" s="91">
        <f>IFERROR(VLOOKUP(rennerstabel!$F93,Etappe16[[Rit 16]:[Punten]],2,0),0)</f>
        <v>0</v>
      </c>
      <c r="AB93" s="91">
        <f>IFERROR(VLOOKUP(rennerstabel!$F93,Etappe17[[Rit 17]:[Punten]],2,0),0)</f>
        <v>0</v>
      </c>
      <c r="AC93" s="91">
        <f>IFERROR(VLOOKUP(rennerstabel!$F93,Etappe18[[Rit 18]:[Punten]],2,0),0)</f>
        <v>0</v>
      </c>
      <c r="AD93" s="91">
        <f>IFERROR(VLOOKUP(rennerstabel!$F93,Etappe19[[Rit 19]:[Punten]],2,0),0)</f>
        <v>0</v>
      </c>
      <c r="AE93" s="91">
        <f>IFERROR(VLOOKUP(rennerstabel!$F93,Etappe20[[Rit 20]:[Punten]],2,0),0)</f>
        <v>0</v>
      </c>
      <c r="AF93" s="91">
        <f>IFERROR(VLOOKUP(rennerstabel!$F93,Etappe21[[Rit 21]:[Punten]],2,0),0)</f>
        <v>0</v>
      </c>
      <c r="AG93" s="93">
        <f>IFERROR(VLOOKUP(rennerstabel!$F93,TableGeel[[Renners]:[Punten]],2,0),0)</f>
        <v>0</v>
      </c>
      <c r="AH93" s="93">
        <f>IFERROR(VLOOKUP(rennerstabel!$F93,TablePloeg[[Renners]:[Punten]],2,0),0)</f>
        <v>0</v>
      </c>
      <c r="AI93" s="93">
        <f>IFERROR(VLOOKUP(rennerstabel!$F93,TableGroen[[Renners]:[Punten]],2,0),0)</f>
        <v>0</v>
      </c>
      <c r="AJ93" s="93">
        <f>IFERROR(VLOOKUP(rennerstabel!$F93,TableBolletjes[[Renners]:[Punten]],2,0),0)</f>
        <v>0</v>
      </c>
      <c r="AK93" s="93">
        <f>IFERROR(VLOOKUP(rennerstabel!$F93,TableWit[[Renners]:[Punten]],2,0),0)</f>
        <v>0</v>
      </c>
      <c r="AL93" s="95">
        <f>IF(rennerstabel!$D93="DNS",0,1)</f>
        <v>1</v>
      </c>
    </row>
    <row r="94" spans="2:38" x14ac:dyDescent="0.25">
      <c r="B94" s="83"/>
      <c r="C94" s="83"/>
      <c r="D94" s="83"/>
      <c r="E94" s="84">
        <v>93</v>
      </c>
      <c r="F94" s="84" t="s">
        <v>395</v>
      </c>
      <c r="G94" s="84" t="s">
        <v>393</v>
      </c>
      <c r="H94" s="85">
        <f>SUM(L94:AK94)*rennerstabel!$AL94</f>
        <v>4</v>
      </c>
      <c r="I94" s="86">
        <f>SUM(rennerstabel!$L94:$T94)*rennerstabel!$AL94</f>
        <v>4</v>
      </c>
      <c r="J94" s="87">
        <f>SUM(rennerstabel!$U94:$Z94)*rennerstabel!$AL94</f>
        <v>0</v>
      </c>
      <c r="K94" s="88">
        <f>SUM(rennerstabel!$AA94:$AF94)*rennerstabel!$AL94</f>
        <v>0</v>
      </c>
      <c r="L94" s="89">
        <f>IFERROR(VLOOKUP(rennerstabel!$F94,Etappe1[[Rit 1]:[Punten]],2,0),0)</f>
        <v>4</v>
      </c>
      <c r="M94" s="89">
        <f>IFERROR(VLOOKUP(rennerstabel!$F94,Etappe2[[Rit 2]:[Punten]],2,0),0)</f>
        <v>0</v>
      </c>
      <c r="N94" s="89">
        <f>IFERROR(VLOOKUP(rennerstabel!$F94,Etappe3[[Rit 3]:[Punten]],2,0),0)</f>
        <v>0</v>
      </c>
      <c r="O94" s="89">
        <f>IFERROR(VLOOKUP(rennerstabel!$F94,Etappe4[[Rit 4]:[Punten]],2,0),0)</f>
        <v>0</v>
      </c>
      <c r="P94" s="89">
        <f>IFERROR(VLOOKUP(rennerstabel!$F94,Etappe5[[Rit 5]:[Punten]],2,0),0)</f>
        <v>0</v>
      </c>
      <c r="Q94" s="89">
        <f>IFERROR(VLOOKUP(rennerstabel!$F94,Etappe6[[Rit 6]:[Punten]],2,0),0)</f>
        <v>0</v>
      </c>
      <c r="R94" s="89">
        <f>IFERROR(VLOOKUP(rennerstabel!$F94,Etappe7[[Rit 7]:[Punten]],2,0),0)</f>
        <v>0</v>
      </c>
      <c r="S94" s="89">
        <f>IFERROR(VLOOKUP(rennerstabel!$F94,Etappe8[[Rit 8]:[Punten]],2,0),0)</f>
        <v>0</v>
      </c>
      <c r="T94" s="89">
        <f>IFERROR(VLOOKUP(rennerstabel!$F94,Etappe9[[Rit 9]:[Punten]],2,0),0)</f>
        <v>0</v>
      </c>
      <c r="U94" s="90">
        <f>IFERROR(VLOOKUP(rennerstabel!$F94,Etappe10[[Rit 10]:[Punten]],2,0),0)</f>
        <v>0</v>
      </c>
      <c r="V94" s="90">
        <f>IFERROR(VLOOKUP(rennerstabel!$F94,Etappe11[[Rit 11]:[Punten]],2,0),0)</f>
        <v>0</v>
      </c>
      <c r="W94" s="90">
        <f>IFERROR(VLOOKUP(rennerstabel!$F94,Etappe12[[Rit 12]:[Punten]],2,0),0)</f>
        <v>0</v>
      </c>
      <c r="X94" s="90">
        <f>IFERROR(VLOOKUP(rennerstabel!$F94,Etappe13[[Rit 13]:[Punten]],2,0),0)</f>
        <v>0</v>
      </c>
      <c r="Y94" s="90">
        <f>IFERROR(VLOOKUP(rennerstabel!$F94,Etappe14[[Rit 14]:[Punten]],2,0),0)</f>
        <v>0</v>
      </c>
      <c r="Z94" s="90">
        <f>IFERROR(VLOOKUP(rennerstabel!$F94,Etappe15[[Rit 15]:[Punten]],2,0),0)</f>
        <v>0</v>
      </c>
      <c r="AA94" s="91">
        <f>IFERROR(VLOOKUP(rennerstabel!$F94,Etappe16[[Rit 16]:[Punten]],2,0),0)</f>
        <v>0</v>
      </c>
      <c r="AB94" s="91">
        <f>IFERROR(VLOOKUP(rennerstabel!$F94,Etappe17[[Rit 17]:[Punten]],2,0),0)</f>
        <v>0</v>
      </c>
      <c r="AC94" s="91">
        <f>IFERROR(VLOOKUP(rennerstabel!$F94,Etappe18[[Rit 18]:[Punten]],2,0),0)</f>
        <v>0</v>
      </c>
      <c r="AD94" s="91">
        <f>IFERROR(VLOOKUP(rennerstabel!$F94,Etappe19[[Rit 19]:[Punten]],2,0),0)</f>
        <v>0</v>
      </c>
      <c r="AE94" s="91">
        <f>IFERROR(VLOOKUP(rennerstabel!$F94,Etappe20[[Rit 20]:[Punten]],2,0),0)</f>
        <v>0</v>
      </c>
      <c r="AF94" s="91">
        <f>IFERROR(VLOOKUP(rennerstabel!$F94,Etappe21[[Rit 21]:[Punten]],2,0),0)</f>
        <v>0</v>
      </c>
      <c r="AG94" s="83">
        <f>IFERROR(VLOOKUP(rennerstabel!$F94,TableGeel[[Renners]:[Punten]],2,0),0)</f>
        <v>0</v>
      </c>
      <c r="AH94" s="83">
        <f>IFERROR(VLOOKUP(rennerstabel!$F94,TablePloeg[[Renners]:[Punten]],2,0),0)</f>
        <v>0</v>
      </c>
      <c r="AI94" s="83">
        <f>IFERROR(VLOOKUP(rennerstabel!$F94,TableGroen[[Renners]:[Punten]],2,0),0)</f>
        <v>0</v>
      </c>
      <c r="AJ94" s="83">
        <f>IFERROR(VLOOKUP(rennerstabel!$F94,TableBolletjes[[Renners]:[Punten]],2,0),0)</f>
        <v>0</v>
      </c>
      <c r="AK94" s="83">
        <f>IFERROR(VLOOKUP(rennerstabel!$F94,TableWit[[Renners]:[Punten]],2,0),0)</f>
        <v>0</v>
      </c>
      <c r="AL94" s="92">
        <f>IF(rennerstabel!$D94="DNS",0,1)</f>
        <v>1</v>
      </c>
    </row>
    <row r="95" spans="2:38" x14ac:dyDescent="0.25">
      <c r="B95" s="93"/>
      <c r="C95" s="93"/>
      <c r="D95" s="93"/>
      <c r="E95" s="94">
        <v>94</v>
      </c>
      <c r="F95" s="84" t="s">
        <v>396</v>
      </c>
      <c r="G95" s="84" t="s">
        <v>393</v>
      </c>
      <c r="H95" s="85">
        <f>SUM(L95:AK95)*rennerstabel!$AL95</f>
        <v>0</v>
      </c>
      <c r="I95" s="86">
        <f>SUM(rennerstabel!$L95:$T95)*rennerstabel!$AL95</f>
        <v>0</v>
      </c>
      <c r="J95" s="87">
        <f>SUM(rennerstabel!$U95:$Z95)*rennerstabel!$AL95</f>
        <v>0</v>
      </c>
      <c r="K95" s="88">
        <f>SUM(rennerstabel!$AA95:$AF95)*rennerstabel!$AL95</f>
        <v>0</v>
      </c>
      <c r="L95" s="89">
        <f>IFERROR(VLOOKUP(rennerstabel!$F95,Etappe1[[Rit 1]:[Punten]],2,0),0)</f>
        <v>0</v>
      </c>
      <c r="M95" s="89">
        <f>IFERROR(VLOOKUP(rennerstabel!$F95,Etappe2[[Rit 2]:[Punten]],2,0),0)</f>
        <v>0</v>
      </c>
      <c r="N95" s="89">
        <f>IFERROR(VLOOKUP(rennerstabel!$F95,Etappe3[[Rit 3]:[Punten]],2,0),0)</f>
        <v>0</v>
      </c>
      <c r="O95" s="89">
        <f>IFERROR(VLOOKUP(rennerstabel!$F95,Etappe4[[Rit 4]:[Punten]],2,0),0)</f>
        <v>0</v>
      </c>
      <c r="P95" s="89">
        <f>IFERROR(VLOOKUP(rennerstabel!$F95,Etappe5[[Rit 5]:[Punten]],2,0),0)</f>
        <v>0</v>
      </c>
      <c r="Q95" s="89">
        <f>IFERROR(VLOOKUP(rennerstabel!$F95,Etappe6[[Rit 6]:[Punten]],2,0),0)</f>
        <v>0</v>
      </c>
      <c r="R95" s="89">
        <f>IFERROR(VLOOKUP(rennerstabel!$F95,Etappe7[[Rit 7]:[Punten]],2,0),0)</f>
        <v>0</v>
      </c>
      <c r="S95" s="89">
        <f>IFERROR(VLOOKUP(rennerstabel!$F95,Etappe8[[Rit 8]:[Punten]],2,0),0)</f>
        <v>0</v>
      </c>
      <c r="T95" s="89">
        <f>IFERROR(VLOOKUP(rennerstabel!$F95,Etappe9[[Rit 9]:[Punten]],2,0),0)</f>
        <v>0</v>
      </c>
      <c r="U95" s="90">
        <f>IFERROR(VLOOKUP(rennerstabel!$F95,Etappe10[[Rit 10]:[Punten]],2,0),0)</f>
        <v>0</v>
      </c>
      <c r="V95" s="90">
        <f>IFERROR(VLOOKUP(rennerstabel!$F95,Etappe11[[Rit 11]:[Punten]],2,0),0)</f>
        <v>0</v>
      </c>
      <c r="W95" s="90">
        <f>IFERROR(VLOOKUP(rennerstabel!$F95,Etappe12[[Rit 12]:[Punten]],2,0),0)</f>
        <v>0</v>
      </c>
      <c r="X95" s="90">
        <f>IFERROR(VLOOKUP(rennerstabel!$F95,Etappe13[[Rit 13]:[Punten]],2,0),0)</f>
        <v>0</v>
      </c>
      <c r="Y95" s="90">
        <f>IFERROR(VLOOKUP(rennerstabel!$F95,Etappe14[[Rit 14]:[Punten]],2,0),0)</f>
        <v>0</v>
      </c>
      <c r="Z95" s="90">
        <f>IFERROR(VLOOKUP(rennerstabel!$F95,Etappe15[[Rit 15]:[Punten]],2,0),0)</f>
        <v>0</v>
      </c>
      <c r="AA95" s="91">
        <f>IFERROR(VLOOKUP(rennerstabel!$F95,Etappe16[[Rit 16]:[Punten]],2,0),0)</f>
        <v>0</v>
      </c>
      <c r="AB95" s="91">
        <f>IFERROR(VLOOKUP(rennerstabel!$F95,Etappe17[[Rit 17]:[Punten]],2,0),0)</f>
        <v>0</v>
      </c>
      <c r="AC95" s="91">
        <f>IFERROR(VLOOKUP(rennerstabel!$F95,Etappe18[[Rit 18]:[Punten]],2,0),0)</f>
        <v>0</v>
      </c>
      <c r="AD95" s="91">
        <f>IFERROR(VLOOKUP(rennerstabel!$F95,Etappe19[[Rit 19]:[Punten]],2,0),0)</f>
        <v>0</v>
      </c>
      <c r="AE95" s="91">
        <f>IFERROR(VLOOKUP(rennerstabel!$F95,Etappe20[[Rit 20]:[Punten]],2,0),0)</f>
        <v>0</v>
      </c>
      <c r="AF95" s="91">
        <f>IFERROR(VLOOKUP(rennerstabel!$F95,Etappe21[[Rit 21]:[Punten]],2,0),0)</f>
        <v>0</v>
      </c>
      <c r="AG95" s="93">
        <f>IFERROR(VLOOKUP(rennerstabel!$F95,TableGeel[[Renners]:[Punten]],2,0),0)</f>
        <v>0</v>
      </c>
      <c r="AH95" s="93">
        <f>IFERROR(VLOOKUP(rennerstabel!$F95,TablePloeg[[Renners]:[Punten]],2,0),0)</f>
        <v>0</v>
      </c>
      <c r="AI95" s="93">
        <f>IFERROR(VLOOKUP(rennerstabel!$F95,TableGroen[[Renners]:[Punten]],2,0),0)</f>
        <v>0</v>
      </c>
      <c r="AJ95" s="93">
        <f>IFERROR(VLOOKUP(rennerstabel!$F95,TableBolletjes[[Renners]:[Punten]],2,0),0)</f>
        <v>0</v>
      </c>
      <c r="AK95" s="93">
        <f>IFERROR(VLOOKUP(rennerstabel!$F95,TableWit[[Renners]:[Punten]],2,0),0)</f>
        <v>0</v>
      </c>
      <c r="AL95" s="95">
        <f>IF(rennerstabel!$D95="DNS",0,1)</f>
        <v>1</v>
      </c>
    </row>
    <row r="96" spans="2:38" x14ac:dyDescent="0.25">
      <c r="B96" s="83"/>
      <c r="C96" s="83"/>
      <c r="D96" s="83"/>
      <c r="E96" s="84">
        <v>95</v>
      </c>
      <c r="F96" s="84" t="s">
        <v>397</v>
      </c>
      <c r="G96" s="84" t="s">
        <v>393</v>
      </c>
      <c r="H96" s="85">
        <f>SUM(L96:AK96)*rennerstabel!$AL96</f>
        <v>0</v>
      </c>
      <c r="I96" s="86">
        <f>SUM(rennerstabel!$L96:$T96)*rennerstabel!$AL96</f>
        <v>0</v>
      </c>
      <c r="J96" s="87">
        <f>SUM(rennerstabel!$U96:$Z96)*rennerstabel!$AL96</f>
        <v>0</v>
      </c>
      <c r="K96" s="88">
        <f>SUM(rennerstabel!$AA96:$AF96)*rennerstabel!$AL96</f>
        <v>0</v>
      </c>
      <c r="L96" s="89">
        <f>IFERROR(VLOOKUP(rennerstabel!$F96,Etappe1[[Rit 1]:[Punten]],2,0),0)</f>
        <v>0</v>
      </c>
      <c r="M96" s="89">
        <f>IFERROR(VLOOKUP(rennerstabel!$F96,Etappe2[[Rit 2]:[Punten]],2,0),0)</f>
        <v>0</v>
      </c>
      <c r="N96" s="89">
        <f>IFERROR(VLOOKUP(rennerstabel!$F96,Etappe3[[Rit 3]:[Punten]],2,0),0)</f>
        <v>0</v>
      </c>
      <c r="O96" s="89">
        <f>IFERROR(VLOOKUP(rennerstabel!$F96,Etappe4[[Rit 4]:[Punten]],2,0),0)</f>
        <v>0</v>
      </c>
      <c r="P96" s="89">
        <f>IFERROR(VLOOKUP(rennerstabel!$F96,Etappe5[[Rit 5]:[Punten]],2,0),0)</f>
        <v>0</v>
      </c>
      <c r="Q96" s="89">
        <f>IFERROR(VLOOKUP(rennerstabel!$F96,Etappe6[[Rit 6]:[Punten]],2,0),0)</f>
        <v>0</v>
      </c>
      <c r="R96" s="89">
        <f>IFERROR(VLOOKUP(rennerstabel!$F96,Etappe7[[Rit 7]:[Punten]],2,0),0)</f>
        <v>0</v>
      </c>
      <c r="S96" s="89">
        <f>IFERROR(VLOOKUP(rennerstabel!$F96,Etappe8[[Rit 8]:[Punten]],2,0),0)</f>
        <v>0</v>
      </c>
      <c r="T96" s="89">
        <f>IFERROR(VLOOKUP(rennerstabel!$F96,Etappe9[[Rit 9]:[Punten]],2,0),0)</f>
        <v>0</v>
      </c>
      <c r="U96" s="90">
        <f>IFERROR(VLOOKUP(rennerstabel!$F96,Etappe10[[Rit 10]:[Punten]],2,0),0)</f>
        <v>0</v>
      </c>
      <c r="V96" s="90">
        <f>IFERROR(VLOOKUP(rennerstabel!$F96,Etappe11[[Rit 11]:[Punten]],2,0),0)</f>
        <v>0</v>
      </c>
      <c r="W96" s="90">
        <f>IFERROR(VLOOKUP(rennerstabel!$F96,Etappe12[[Rit 12]:[Punten]],2,0),0)</f>
        <v>0</v>
      </c>
      <c r="X96" s="90">
        <f>IFERROR(VLOOKUP(rennerstabel!$F96,Etappe13[[Rit 13]:[Punten]],2,0),0)</f>
        <v>0</v>
      </c>
      <c r="Y96" s="90">
        <f>IFERROR(VLOOKUP(rennerstabel!$F96,Etappe14[[Rit 14]:[Punten]],2,0),0)</f>
        <v>0</v>
      </c>
      <c r="Z96" s="90">
        <f>IFERROR(VLOOKUP(rennerstabel!$F96,Etappe15[[Rit 15]:[Punten]],2,0),0)</f>
        <v>0</v>
      </c>
      <c r="AA96" s="91">
        <f>IFERROR(VLOOKUP(rennerstabel!$F96,Etappe16[[Rit 16]:[Punten]],2,0),0)</f>
        <v>0</v>
      </c>
      <c r="AB96" s="91">
        <f>IFERROR(VLOOKUP(rennerstabel!$F96,Etappe17[[Rit 17]:[Punten]],2,0),0)</f>
        <v>0</v>
      </c>
      <c r="AC96" s="91">
        <f>IFERROR(VLOOKUP(rennerstabel!$F96,Etappe18[[Rit 18]:[Punten]],2,0),0)</f>
        <v>0</v>
      </c>
      <c r="AD96" s="91">
        <f>IFERROR(VLOOKUP(rennerstabel!$F96,Etappe19[[Rit 19]:[Punten]],2,0),0)</f>
        <v>0</v>
      </c>
      <c r="AE96" s="91">
        <f>IFERROR(VLOOKUP(rennerstabel!$F96,Etappe20[[Rit 20]:[Punten]],2,0),0)</f>
        <v>0</v>
      </c>
      <c r="AF96" s="91">
        <f>IFERROR(VLOOKUP(rennerstabel!$F96,Etappe21[[Rit 21]:[Punten]],2,0),0)</f>
        <v>0</v>
      </c>
      <c r="AG96" s="83">
        <f>IFERROR(VLOOKUP(rennerstabel!$F96,TableGeel[[Renners]:[Punten]],2,0),0)</f>
        <v>0</v>
      </c>
      <c r="AH96" s="83">
        <f>IFERROR(VLOOKUP(rennerstabel!$F96,TablePloeg[[Renners]:[Punten]],2,0),0)</f>
        <v>0</v>
      </c>
      <c r="AI96" s="83">
        <f>IFERROR(VLOOKUP(rennerstabel!$F96,TableGroen[[Renners]:[Punten]],2,0),0)</f>
        <v>0</v>
      </c>
      <c r="AJ96" s="83">
        <f>IFERROR(VLOOKUP(rennerstabel!$F96,TableBolletjes[[Renners]:[Punten]],2,0),0)</f>
        <v>0</v>
      </c>
      <c r="AK96" s="83">
        <f>IFERROR(VLOOKUP(rennerstabel!$F96,TableWit[[Renners]:[Punten]],2,0),0)</f>
        <v>0</v>
      </c>
      <c r="AL96" s="92">
        <f>IF(rennerstabel!$D96="DNS",0,1)</f>
        <v>1</v>
      </c>
    </row>
    <row r="97" spans="2:38" x14ac:dyDescent="0.25">
      <c r="B97" s="93"/>
      <c r="C97" s="93"/>
      <c r="D97" s="93"/>
      <c r="E97" s="94">
        <v>96</v>
      </c>
      <c r="F97" s="84" t="s">
        <v>398</v>
      </c>
      <c r="G97" s="84" t="s">
        <v>393</v>
      </c>
      <c r="H97" s="85">
        <f>SUM(L97:AK97)*rennerstabel!$AL97</f>
        <v>0</v>
      </c>
      <c r="I97" s="86">
        <f>SUM(rennerstabel!$L97:$T97)*rennerstabel!$AL97</f>
        <v>0</v>
      </c>
      <c r="J97" s="87">
        <f>SUM(rennerstabel!$U97:$Z97)*rennerstabel!$AL97</f>
        <v>0</v>
      </c>
      <c r="K97" s="88">
        <f>SUM(rennerstabel!$AA97:$AF97)*rennerstabel!$AL97</f>
        <v>0</v>
      </c>
      <c r="L97" s="89">
        <f>IFERROR(VLOOKUP(rennerstabel!$F97,Etappe1[[Rit 1]:[Punten]],2,0),0)</f>
        <v>0</v>
      </c>
      <c r="M97" s="89">
        <f>IFERROR(VLOOKUP(rennerstabel!$F97,Etappe2[[Rit 2]:[Punten]],2,0),0)</f>
        <v>0</v>
      </c>
      <c r="N97" s="89">
        <f>IFERROR(VLOOKUP(rennerstabel!$F97,Etappe3[[Rit 3]:[Punten]],2,0),0)</f>
        <v>0</v>
      </c>
      <c r="O97" s="89">
        <f>IFERROR(VLOOKUP(rennerstabel!$F97,Etappe4[[Rit 4]:[Punten]],2,0),0)</f>
        <v>0</v>
      </c>
      <c r="P97" s="89">
        <f>IFERROR(VLOOKUP(rennerstabel!$F97,Etappe5[[Rit 5]:[Punten]],2,0),0)</f>
        <v>0</v>
      </c>
      <c r="Q97" s="89">
        <f>IFERROR(VLOOKUP(rennerstabel!$F97,Etappe6[[Rit 6]:[Punten]],2,0),0)</f>
        <v>0</v>
      </c>
      <c r="R97" s="89">
        <f>IFERROR(VLOOKUP(rennerstabel!$F97,Etappe7[[Rit 7]:[Punten]],2,0),0)</f>
        <v>0</v>
      </c>
      <c r="S97" s="89">
        <f>IFERROR(VLOOKUP(rennerstabel!$F97,Etappe8[[Rit 8]:[Punten]],2,0),0)</f>
        <v>0</v>
      </c>
      <c r="T97" s="89">
        <f>IFERROR(VLOOKUP(rennerstabel!$F97,Etappe9[[Rit 9]:[Punten]],2,0),0)</f>
        <v>0</v>
      </c>
      <c r="U97" s="90">
        <f>IFERROR(VLOOKUP(rennerstabel!$F97,Etappe10[[Rit 10]:[Punten]],2,0),0)</f>
        <v>0</v>
      </c>
      <c r="V97" s="90">
        <f>IFERROR(VLOOKUP(rennerstabel!$F97,Etappe11[[Rit 11]:[Punten]],2,0),0)</f>
        <v>0</v>
      </c>
      <c r="W97" s="90">
        <f>IFERROR(VLOOKUP(rennerstabel!$F97,Etappe12[[Rit 12]:[Punten]],2,0),0)</f>
        <v>0</v>
      </c>
      <c r="X97" s="90">
        <f>IFERROR(VLOOKUP(rennerstabel!$F97,Etappe13[[Rit 13]:[Punten]],2,0),0)</f>
        <v>0</v>
      </c>
      <c r="Y97" s="90">
        <f>IFERROR(VLOOKUP(rennerstabel!$F97,Etappe14[[Rit 14]:[Punten]],2,0),0)</f>
        <v>0</v>
      </c>
      <c r="Z97" s="90">
        <f>IFERROR(VLOOKUP(rennerstabel!$F97,Etappe15[[Rit 15]:[Punten]],2,0),0)</f>
        <v>0</v>
      </c>
      <c r="AA97" s="91">
        <f>IFERROR(VLOOKUP(rennerstabel!$F97,Etappe16[[Rit 16]:[Punten]],2,0),0)</f>
        <v>0</v>
      </c>
      <c r="AB97" s="91">
        <f>IFERROR(VLOOKUP(rennerstabel!$F97,Etappe17[[Rit 17]:[Punten]],2,0),0)</f>
        <v>0</v>
      </c>
      <c r="AC97" s="91">
        <f>IFERROR(VLOOKUP(rennerstabel!$F97,Etappe18[[Rit 18]:[Punten]],2,0),0)</f>
        <v>0</v>
      </c>
      <c r="AD97" s="91">
        <f>IFERROR(VLOOKUP(rennerstabel!$F97,Etappe19[[Rit 19]:[Punten]],2,0),0)</f>
        <v>0</v>
      </c>
      <c r="AE97" s="91">
        <f>IFERROR(VLOOKUP(rennerstabel!$F97,Etappe20[[Rit 20]:[Punten]],2,0),0)</f>
        <v>0</v>
      </c>
      <c r="AF97" s="91">
        <f>IFERROR(VLOOKUP(rennerstabel!$F97,Etappe21[[Rit 21]:[Punten]],2,0),0)</f>
        <v>0</v>
      </c>
      <c r="AG97" s="93">
        <f>IFERROR(VLOOKUP(rennerstabel!$F97,TableGeel[[Renners]:[Punten]],2,0),0)</f>
        <v>0</v>
      </c>
      <c r="AH97" s="93">
        <f>IFERROR(VLOOKUP(rennerstabel!$F97,TablePloeg[[Renners]:[Punten]],2,0),0)</f>
        <v>0</v>
      </c>
      <c r="AI97" s="93">
        <f>IFERROR(VLOOKUP(rennerstabel!$F97,TableGroen[[Renners]:[Punten]],2,0),0)</f>
        <v>0</v>
      </c>
      <c r="AJ97" s="93">
        <f>IFERROR(VLOOKUP(rennerstabel!$F97,TableBolletjes[[Renners]:[Punten]],2,0),0)</f>
        <v>0</v>
      </c>
      <c r="AK97" s="93">
        <f>IFERROR(VLOOKUP(rennerstabel!$F97,TableWit[[Renners]:[Punten]],2,0),0)</f>
        <v>0</v>
      </c>
      <c r="AL97" s="95">
        <f>IF(rennerstabel!$D97="DNS",0,1)</f>
        <v>1</v>
      </c>
    </row>
    <row r="98" spans="2:38" x14ac:dyDescent="0.25">
      <c r="B98" s="83"/>
      <c r="C98" s="83"/>
      <c r="D98" s="83"/>
      <c r="E98" s="84">
        <v>97</v>
      </c>
      <c r="F98" s="84" t="s">
        <v>399</v>
      </c>
      <c r="G98" s="84" t="s">
        <v>393</v>
      </c>
      <c r="H98" s="85">
        <f>SUM(L98:AK98)*rennerstabel!$AL98</f>
        <v>0</v>
      </c>
      <c r="I98" s="86">
        <f>SUM(rennerstabel!$L98:$T98)*rennerstabel!$AL98</f>
        <v>0</v>
      </c>
      <c r="J98" s="87">
        <f>SUM(rennerstabel!$U98:$Z98)*rennerstabel!$AL98</f>
        <v>0</v>
      </c>
      <c r="K98" s="88">
        <f>SUM(rennerstabel!$AA98:$AF98)*rennerstabel!$AL98</f>
        <v>0</v>
      </c>
      <c r="L98" s="89">
        <f>IFERROR(VLOOKUP(rennerstabel!$F98,Etappe1[[Rit 1]:[Punten]],2,0),0)</f>
        <v>0</v>
      </c>
      <c r="M98" s="89">
        <f>IFERROR(VLOOKUP(rennerstabel!$F98,Etappe2[[Rit 2]:[Punten]],2,0),0)</f>
        <v>0</v>
      </c>
      <c r="N98" s="89">
        <f>IFERROR(VLOOKUP(rennerstabel!$F98,Etappe3[[Rit 3]:[Punten]],2,0),0)</f>
        <v>0</v>
      </c>
      <c r="O98" s="89">
        <f>IFERROR(VLOOKUP(rennerstabel!$F98,Etappe4[[Rit 4]:[Punten]],2,0),0)</f>
        <v>0</v>
      </c>
      <c r="P98" s="89">
        <f>IFERROR(VLOOKUP(rennerstabel!$F98,Etappe5[[Rit 5]:[Punten]],2,0),0)</f>
        <v>0</v>
      </c>
      <c r="Q98" s="89">
        <f>IFERROR(VLOOKUP(rennerstabel!$F98,Etappe6[[Rit 6]:[Punten]],2,0),0)</f>
        <v>0</v>
      </c>
      <c r="R98" s="89">
        <f>IFERROR(VLOOKUP(rennerstabel!$F98,Etappe7[[Rit 7]:[Punten]],2,0),0)</f>
        <v>0</v>
      </c>
      <c r="S98" s="89">
        <f>IFERROR(VLOOKUP(rennerstabel!$F98,Etappe8[[Rit 8]:[Punten]],2,0),0)</f>
        <v>0</v>
      </c>
      <c r="T98" s="89">
        <f>IFERROR(VLOOKUP(rennerstabel!$F98,Etappe9[[Rit 9]:[Punten]],2,0),0)</f>
        <v>0</v>
      </c>
      <c r="U98" s="90">
        <f>IFERROR(VLOOKUP(rennerstabel!$F98,Etappe10[[Rit 10]:[Punten]],2,0),0)</f>
        <v>0</v>
      </c>
      <c r="V98" s="90">
        <f>IFERROR(VLOOKUP(rennerstabel!$F98,Etappe11[[Rit 11]:[Punten]],2,0),0)</f>
        <v>0</v>
      </c>
      <c r="W98" s="90">
        <f>IFERROR(VLOOKUP(rennerstabel!$F98,Etappe12[[Rit 12]:[Punten]],2,0),0)</f>
        <v>0</v>
      </c>
      <c r="X98" s="90">
        <f>IFERROR(VLOOKUP(rennerstabel!$F98,Etappe13[[Rit 13]:[Punten]],2,0),0)</f>
        <v>0</v>
      </c>
      <c r="Y98" s="90">
        <f>IFERROR(VLOOKUP(rennerstabel!$F98,Etappe14[[Rit 14]:[Punten]],2,0),0)</f>
        <v>0</v>
      </c>
      <c r="Z98" s="90">
        <f>IFERROR(VLOOKUP(rennerstabel!$F98,Etappe15[[Rit 15]:[Punten]],2,0),0)</f>
        <v>0</v>
      </c>
      <c r="AA98" s="91">
        <f>IFERROR(VLOOKUP(rennerstabel!$F98,Etappe16[[Rit 16]:[Punten]],2,0),0)</f>
        <v>0</v>
      </c>
      <c r="AB98" s="91">
        <f>IFERROR(VLOOKUP(rennerstabel!$F98,Etappe17[[Rit 17]:[Punten]],2,0),0)</f>
        <v>0</v>
      </c>
      <c r="AC98" s="91">
        <f>IFERROR(VLOOKUP(rennerstabel!$F98,Etappe18[[Rit 18]:[Punten]],2,0),0)</f>
        <v>0</v>
      </c>
      <c r="AD98" s="91">
        <f>IFERROR(VLOOKUP(rennerstabel!$F98,Etappe19[[Rit 19]:[Punten]],2,0),0)</f>
        <v>0</v>
      </c>
      <c r="AE98" s="91">
        <f>IFERROR(VLOOKUP(rennerstabel!$F98,Etappe20[[Rit 20]:[Punten]],2,0),0)</f>
        <v>0</v>
      </c>
      <c r="AF98" s="91">
        <f>IFERROR(VLOOKUP(rennerstabel!$F98,Etappe21[[Rit 21]:[Punten]],2,0),0)</f>
        <v>0</v>
      </c>
      <c r="AG98" s="83">
        <f>IFERROR(VLOOKUP(rennerstabel!$F98,TableGeel[[Renners]:[Punten]],2,0),0)</f>
        <v>0</v>
      </c>
      <c r="AH98" s="83">
        <f>IFERROR(VLOOKUP(rennerstabel!$F98,TablePloeg[[Renners]:[Punten]],2,0),0)</f>
        <v>0</v>
      </c>
      <c r="AI98" s="83">
        <f>IFERROR(VLOOKUP(rennerstabel!$F98,TableGroen[[Renners]:[Punten]],2,0),0)</f>
        <v>0</v>
      </c>
      <c r="AJ98" s="83">
        <f>IFERROR(VLOOKUP(rennerstabel!$F98,TableBolletjes[[Renners]:[Punten]],2,0),0)</f>
        <v>0</v>
      </c>
      <c r="AK98" s="83">
        <f>IFERROR(VLOOKUP(rennerstabel!$F98,TableWit[[Renners]:[Punten]],2,0),0)</f>
        <v>0</v>
      </c>
      <c r="AL98" s="92">
        <f>IF(rennerstabel!$D98="DNS",0,1)</f>
        <v>1</v>
      </c>
    </row>
    <row r="99" spans="2:38" x14ac:dyDescent="0.25">
      <c r="B99" s="93"/>
      <c r="C99" s="93"/>
      <c r="D99" s="93"/>
      <c r="E99" s="94">
        <v>98</v>
      </c>
      <c r="F99" s="84" t="s">
        <v>400</v>
      </c>
      <c r="G99" s="84" t="s">
        <v>393</v>
      </c>
      <c r="H99" s="85">
        <f>SUM(L99:AK99)*rennerstabel!$AL99</f>
        <v>0</v>
      </c>
      <c r="I99" s="86">
        <f>SUM(rennerstabel!$L99:$T99)*rennerstabel!$AL99</f>
        <v>0</v>
      </c>
      <c r="J99" s="87">
        <f>SUM(rennerstabel!$U99:$Z99)*rennerstabel!$AL99</f>
        <v>0</v>
      </c>
      <c r="K99" s="88">
        <f>SUM(rennerstabel!$AA99:$AF99)*rennerstabel!$AL99</f>
        <v>0</v>
      </c>
      <c r="L99" s="89">
        <f>IFERROR(VLOOKUP(rennerstabel!$F99,Etappe1[[Rit 1]:[Punten]],2,0),0)</f>
        <v>0</v>
      </c>
      <c r="M99" s="89">
        <f>IFERROR(VLOOKUP(rennerstabel!$F99,Etappe2[[Rit 2]:[Punten]],2,0),0)</f>
        <v>0</v>
      </c>
      <c r="N99" s="89">
        <f>IFERROR(VLOOKUP(rennerstabel!$F99,Etappe3[[Rit 3]:[Punten]],2,0),0)</f>
        <v>0</v>
      </c>
      <c r="O99" s="89">
        <f>IFERROR(VLOOKUP(rennerstabel!$F99,Etappe4[[Rit 4]:[Punten]],2,0),0)</f>
        <v>0</v>
      </c>
      <c r="P99" s="89">
        <f>IFERROR(VLOOKUP(rennerstabel!$F99,Etappe5[[Rit 5]:[Punten]],2,0),0)</f>
        <v>0</v>
      </c>
      <c r="Q99" s="89">
        <f>IFERROR(VLOOKUP(rennerstabel!$F99,Etappe6[[Rit 6]:[Punten]],2,0),0)</f>
        <v>0</v>
      </c>
      <c r="R99" s="89">
        <f>IFERROR(VLOOKUP(rennerstabel!$F99,Etappe7[[Rit 7]:[Punten]],2,0),0)</f>
        <v>0</v>
      </c>
      <c r="S99" s="89">
        <f>IFERROR(VLOOKUP(rennerstabel!$F99,Etappe8[[Rit 8]:[Punten]],2,0),0)</f>
        <v>0</v>
      </c>
      <c r="T99" s="89">
        <f>IFERROR(VLOOKUP(rennerstabel!$F99,Etappe9[[Rit 9]:[Punten]],2,0),0)</f>
        <v>0</v>
      </c>
      <c r="U99" s="90">
        <f>IFERROR(VLOOKUP(rennerstabel!$F99,Etappe10[[Rit 10]:[Punten]],2,0),0)</f>
        <v>0</v>
      </c>
      <c r="V99" s="90">
        <f>IFERROR(VLOOKUP(rennerstabel!$F99,Etappe11[[Rit 11]:[Punten]],2,0),0)</f>
        <v>0</v>
      </c>
      <c r="W99" s="90">
        <f>IFERROR(VLOOKUP(rennerstabel!$F99,Etappe12[[Rit 12]:[Punten]],2,0),0)</f>
        <v>0</v>
      </c>
      <c r="X99" s="90">
        <f>IFERROR(VLOOKUP(rennerstabel!$F99,Etappe13[[Rit 13]:[Punten]],2,0),0)</f>
        <v>0</v>
      </c>
      <c r="Y99" s="90">
        <f>IFERROR(VLOOKUP(rennerstabel!$F99,Etappe14[[Rit 14]:[Punten]],2,0),0)</f>
        <v>0</v>
      </c>
      <c r="Z99" s="90">
        <f>IFERROR(VLOOKUP(rennerstabel!$F99,Etappe15[[Rit 15]:[Punten]],2,0),0)</f>
        <v>0</v>
      </c>
      <c r="AA99" s="91">
        <f>IFERROR(VLOOKUP(rennerstabel!$F99,Etappe16[[Rit 16]:[Punten]],2,0),0)</f>
        <v>0</v>
      </c>
      <c r="AB99" s="91">
        <f>IFERROR(VLOOKUP(rennerstabel!$F99,Etappe17[[Rit 17]:[Punten]],2,0),0)</f>
        <v>0</v>
      </c>
      <c r="AC99" s="91">
        <f>IFERROR(VLOOKUP(rennerstabel!$F99,Etappe18[[Rit 18]:[Punten]],2,0),0)</f>
        <v>0</v>
      </c>
      <c r="AD99" s="91">
        <f>IFERROR(VLOOKUP(rennerstabel!$F99,Etappe19[[Rit 19]:[Punten]],2,0),0)</f>
        <v>0</v>
      </c>
      <c r="AE99" s="91">
        <f>IFERROR(VLOOKUP(rennerstabel!$F99,Etappe20[[Rit 20]:[Punten]],2,0),0)</f>
        <v>0</v>
      </c>
      <c r="AF99" s="91">
        <f>IFERROR(VLOOKUP(rennerstabel!$F99,Etappe21[[Rit 21]:[Punten]],2,0),0)</f>
        <v>0</v>
      </c>
      <c r="AG99" s="93">
        <f>IFERROR(VLOOKUP(rennerstabel!$F99,TableGeel[[Renners]:[Punten]],2,0),0)</f>
        <v>0</v>
      </c>
      <c r="AH99" s="93">
        <f>IFERROR(VLOOKUP(rennerstabel!$F99,TablePloeg[[Renners]:[Punten]],2,0),0)</f>
        <v>0</v>
      </c>
      <c r="AI99" s="93">
        <f>IFERROR(VLOOKUP(rennerstabel!$F99,TableGroen[[Renners]:[Punten]],2,0),0)</f>
        <v>0</v>
      </c>
      <c r="AJ99" s="93">
        <f>IFERROR(VLOOKUP(rennerstabel!$F99,TableBolletjes[[Renners]:[Punten]],2,0),0)</f>
        <v>0</v>
      </c>
      <c r="AK99" s="93">
        <f>IFERROR(VLOOKUP(rennerstabel!$F99,TableWit[[Renners]:[Punten]],2,0),0)</f>
        <v>0</v>
      </c>
      <c r="AL99" s="95">
        <f>IF(rennerstabel!$D99="DNS",0,1)</f>
        <v>1</v>
      </c>
    </row>
    <row r="100" spans="2:38" x14ac:dyDescent="0.25">
      <c r="B100" s="83"/>
      <c r="C100" s="83"/>
      <c r="D100" s="83" t="s">
        <v>517</v>
      </c>
      <c r="E100" s="84">
        <v>99</v>
      </c>
      <c r="F100" s="84"/>
      <c r="G100" s="84"/>
      <c r="H100" s="85">
        <f>SUM(L100:AK100)*rennerstabel!$AL100</f>
        <v>0</v>
      </c>
      <c r="I100" s="86">
        <f>SUM(rennerstabel!$L100:$T100)*rennerstabel!$AL100</f>
        <v>0</v>
      </c>
      <c r="J100" s="87">
        <f>SUM(rennerstabel!$U100:$Z100)*rennerstabel!$AL100</f>
        <v>0</v>
      </c>
      <c r="K100" s="88">
        <f>SUM(rennerstabel!$AA100:$AF100)*rennerstabel!$AL100</f>
        <v>0</v>
      </c>
      <c r="L100" s="89">
        <f>IFERROR(VLOOKUP(rennerstabel!$F100,Etappe1[[Rit 1]:[Punten]],2,0),0)</f>
        <v>0</v>
      </c>
      <c r="M100" s="89">
        <f>IFERROR(VLOOKUP(rennerstabel!$F100,Etappe2[[Rit 2]:[Punten]],2,0),0)</f>
        <v>0</v>
      </c>
      <c r="N100" s="89">
        <f>IFERROR(VLOOKUP(rennerstabel!$F100,Etappe3[[Rit 3]:[Punten]],2,0),0)</f>
        <v>0</v>
      </c>
      <c r="O100" s="89">
        <f>IFERROR(VLOOKUP(rennerstabel!$F100,Etappe4[[Rit 4]:[Punten]],2,0),0)</f>
        <v>0</v>
      </c>
      <c r="P100" s="89">
        <f>IFERROR(VLOOKUP(rennerstabel!$F100,Etappe5[[Rit 5]:[Punten]],2,0),0)</f>
        <v>0</v>
      </c>
      <c r="Q100" s="89">
        <f>IFERROR(VLOOKUP(rennerstabel!$F100,Etappe6[[Rit 6]:[Punten]],2,0),0)</f>
        <v>0</v>
      </c>
      <c r="R100" s="89">
        <f>IFERROR(VLOOKUP(rennerstabel!$F100,Etappe7[[Rit 7]:[Punten]],2,0),0)</f>
        <v>0</v>
      </c>
      <c r="S100" s="89">
        <f>IFERROR(VLOOKUP(rennerstabel!$F100,Etappe8[[Rit 8]:[Punten]],2,0),0)</f>
        <v>0</v>
      </c>
      <c r="T100" s="89">
        <f>IFERROR(VLOOKUP(rennerstabel!$F100,Etappe9[[Rit 9]:[Punten]],2,0),0)</f>
        <v>0</v>
      </c>
      <c r="U100" s="90">
        <f>IFERROR(VLOOKUP(rennerstabel!$F100,Etappe10[[Rit 10]:[Punten]],2,0),0)</f>
        <v>0</v>
      </c>
      <c r="V100" s="90">
        <f>IFERROR(VLOOKUP(rennerstabel!$F100,Etappe11[[Rit 11]:[Punten]],2,0),0)</f>
        <v>0</v>
      </c>
      <c r="W100" s="90">
        <f>IFERROR(VLOOKUP(rennerstabel!$F100,Etappe12[[Rit 12]:[Punten]],2,0),0)</f>
        <v>0</v>
      </c>
      <c r="X100" s="90">
        <f>IFERROR(VLOOKUP(rennerstabel!$F100,Etappe13[[Rit 13]:[Punten]],2,0),0)</f>
        <v>0</v>
      </c>
      <c r="Y100" s="90">
        <f>IFERROR(VLOOKUP(rennerstabel!$F100,Etappe14[[Rit 14]:[Punten]],2,0),0)</f>
        <v>0</v>
      </c>
      <c r="Z100" s="90">
        <f>IFERROR(VLOOKUP(rennerstabel!$F100,Etappe15[[Rit 15]:[Punten]],2,0),0)</f>
        <v>0</v>
      </c>
      <c r="AA100" s="91">
        <f>IFERROR(VLOOKUP(rennerstabel!$F100,Etappe16[[Rit 16]:[Punten]],2,0),0)</f>
        <v>0</v>
      </c>
      <c r="AB100" s="91">
        <f>IFERROR(VLOOKUP(rennerstabel!$F100,Etappe17[[Rit 17]:[Punten]],2,0),0)</f>
        <v>0</v>
      </c>
      <c r="AC100" s="91">
        <f>IFERROR(VLOOKUP(rennerstabel!$F100,Etappe18[[Rit 18]:[Punten]],2,0),0)</f>
        <v>0</v>
      </c>
      <c r="AD100" s="91">
        <f>IFERROR(VLOOKUP(rennerstabel!$F100,Etappe19[[Rit 19]:[Punten]],2,0),0)</f>
        <v>0</v>
      </c>
      <c r="AE100" s="91">
        <f>IFERROR(VLOOKUP(rennerstabel!$F100,Etappe20[[Rit 20]:[Punten]],2,0),0)</f>
        <v>0</v>
      </c>
      <c r="AF100" s="91">
        <f>IFERROR(VLOOKUP(rennerstabel!$F100,Etappe21[[Rit 21]:[Punten]],2,0),0)</f>
        <v>0</v>
      </c>
      <c r="AG100" s="83">
        <f>IFERROR(VLOOKUP(rennerstabel!$F100,TableGeel[[Renners]:[Punten]],2,0),0)</f>
        <v>0</v>
      </c>
      <c r="AH100" s="83">
        <f>IFERROR(VLOOKUP(rennerstabel!$F100,TablePloeg[[Renners]:[Punten]],2,0),0)</f>
        <v>0</v>
      </c>
      <c r="AI100" s="83">
        <f>IFERROR(VLOOKUP(rennerstabel!$F100,TableGroen[[Renners]:[Punten]],2,0),0)</f>
        <v>0</v>
      </c>
      <c r="AJ100" s="83">
        <f>IFERROR(VLOOKUP(rennerstabel!$F100,TableBolletjes[[Renners]:[Punten]],2,0),0)</f>
        <v>0</v>
      </c>
      <c r="AK100" s="83">
        <f>IFERROR(VLOOKUP(rennerstabel!$F100,TableWit[[Renners]:[Punten]],2,0),0)</f>
        <v>0</v>
      </c>
      <c r="AL100" s="92">
        <f>IF(rennerstabel!$D100="DNS",0,1)</f>
        <v>0</v>
      </c>
    </row>
    <row r="101" spans="2:38" x14ac:dyDescent="0.25">
      <c r="B101" s="93"/>
      <c r="C101" s="93"/>
      <c r="D101" s="93" t="s">
        <v>517</v>
      </c>
      <c r="E101" s="94">
        <v>100</v>
      </c>
      <c r="F101" s="84"/>
      <c r="G101" s="84"/>
      <c r="H101" s="85">
        <f>SUM(L101:AK101)*rennerstabel!$AL101</f>
        <v>0</v>
      </c>
      <c r="I101" s="86">
        <f>SUM(rennerstabel!$L101:$T101)*rennerstabel!$AL101</f>
        <v>0</v>
      </c>
      <c r="J101" s="87">
        <f>SUM(rennerstabel!$U101:$Z101)*rennerstabel!$AL101</f>
        <v>0</v>
      </c>
      <c r="K101" s="88">
        <f>SUM(rennerstabel!$AA101:$AF101)*rennerstabel!$AL101</f>
        <v>0</v>
      </c>
      <c r="L101" s="89">
        <f>IFERROR(VLOOKUP(rennerstabel!$F101,Etappe1[[Rit 1]:[Punten]],2,0),0)</f>
        <v>0</v>
      </c>
      <c r="M101" s="89">
        <f>IFERROR(VLOOKUP(rennerstabel!$F101,Etappe2[[Rit 2]:[Punten]],2,0),0)</f>
        <v>0</v>
      </c>
      <c r="N101" s="89">
        <f>IFERROR(VLOOKUP(rennerstabel!$F101,Etappe3[[Rit 3]:[Punten]],2,0),0)</f>
        <v>0</v>
      </c>
      <c r="O101" s="89">
        <f>IFERROR(VLOOKUP(rennerstabel!$F101,Etappe4[[Rit 4]:[Punten]],2,0),0)</f>
        <v>0</v>
      </c>
      <c r="P101" s="89">
        <f>IFERROR(VLOOKUP(rennerstabel!$F101,Etappe5[[Rit 5]:[Punten]],2,0),0)</f>
        <v>0</v>
      </c>
      <c r="Q101" s="89">
        <f>IFERROR(VLOOKUP(rennerstabel!$F101,Etappe6[[Rit 6]:[Punten]],2,0),0)</f>
        <v>0</v>
      </c>
      <c r="R101" s="89">
        <f>IFERROR(VLOOKUP(rennerstabel!$F101,Etappe7[[Rit 7]:[Punten]],2,0),0)</f>
        <v>0</v>
      </c>
      <c r="S101" s="89">
        <f>IFERROR(VLOOKUP(rennerstabel!$F101,Etappe8[[Rit 8]:[Punten]],2,0),0)</f>
        <v>0</v>
      </c>
      <c r="T101" s="89">
        <f>IFERROR(VLOOKUP(rennerstabel!$F101,Etappe9[[Rit 9]:[Punten]],2,0),0)</f>
        <v>0</v>
      </c>
      <c r="U101" s="90">
        <f>IFERROR(VLOOKUP(rennerstabel!$F101,Etappe10[[Rit 10]:[Punten]],2,0),0)</f>
        <v>0</v>
      </c>
      <c r="V101" s="90">
        <f>IFERROR(VLOOKUP(rennerstabel!$F101,Etappe11[[Rit 11]:[Punten]],2,0),0)</f>
        <v>0</v>
      </c>
      <c r="W101" s="90">
        <f>IFERROR(VLOOKUP(rennerstabel!$F101,Etappe12[[Rit 12]:[Punten]],2,0),0)</f>
        <v>0</v>
      </c>
      <c r="X101" s="90">
        <f>IFERROR(VLOOKUP(rennerstabel!$F101,Etappe13[[Rit 13]:[Punten]],2,0),0)</f>
        <v>0</v>
      </c>
      <c r="Y101" s="90">
        <f>IFERROR(VLOOKUP(rennerstabel!$F101,Etappe14[[Rit 14]:[Punten]],2,0),0)</f>
        <v>0</v>
      </c>
      <c r="Z101" s="90">
        <f>IFERROR(VLOOKUP(rennerstabel!$F101,Etappe15[[Rit 15]:[Punten]],2,0),0)</f>
        <v>0</v>
      </c>
      <c r="AA101" s="91">
        <f>IFERROR(VLOOKUP(rennerstabel!$F101,Etappe16[[Rit 16]:[Punten]],2,0),0)</f>
        <v>0</v>
      </c>
      <c r="AB101" s="91">
        <f>IFERROR(VLOOKUP(rennerstabel!$F101,Etappe17[[Rit 17]:[Punten]],2,0),0)</f>
        <v>0</v>
      </c>
      <c r="AC101" s="91">
        <f>IFERROR(VLOOKUP(rennerstabel!$F101,Etappe18[[Rit 18]:[Punten]],2,0),0)</f>
        <v>0</v>
      </c>
      <c r="AD101" s="91">
        <f>IFERROR(VLOOKUP(rennerstabel!$F101,Etappe19[[Rit 19]:[Punten]],2,0),0)</f>
        <v>0</v>
      </c>
      <c r="AE101" s="91">
        <f>IFERROR(VLOOKUP(rennerstabel!$F101,Etappe20[[Rit 20]:[Punten]],2,0),0)</f>
        <v>0</v>
      </c>
      <c r="AF101" s="91">
        <f>IFERROR(VLOOKUP(rennerstabel!$F101,Etappe21[[Rit 21]:[Punten]],2,0),0)</f>
        <v>0</v>
      </c>
      <c r="AG101" s="93">
        <f>IFERROR(VLOOKUP(rennerstabel!$F101,TableGeel[[Renners]:[Punten]],2,0),0)</f>
        <v>0</v>
      </c>
      <c r="AH101" s="93">
        <f>IFERROR(VLOOKUP(rennerstabel!$F101,TablePloeg[[Renners]:[Punten]],2,0),0)</f>
        <v>0</v>
      </c>
      <c r="AI101" s="93">
        <f>IFERROR(VLOOKUP(rennerstabel!$F101,TableGroen[[Renners]:[Punten]],2,0),0)</f>
        <v>0</v>
      </c>
      <c r="AJ101" s="93">
        <f>IFERROR(VLOOKUP(rennerstabel!$F101,TableBolletjes[[Renners]:[Punten]],2,0),0)</f>
        <v>0</v>
      </c>
      <c r="AK101" s="93">
        <f>IFERROR(VLOOKUP(rennerstabel!$F101,TableWit[[Renners]:[Punten]],2,0),0)</f>
        <v>0</v>
      </c>
      <c r="AL101" s="95">
        <f>IF(rennerstabel!$D101="DNS",0,1)</f>
        <v>0</v>
      </c>
    </row>
    <row r="102" spans="2:38" x14ac:dyDescent="0.25">
      <c r="B102" s="83"/>
      <c r="C102" s="83"/>
      <c r="D102" s="83"/>
      <c r="E102" s="84">
        <v>101</v>
      </c>
      <c r="F102" s="84" t="s">
        <v>401</v>
      </c>
      <c r="G102" s="84" t="s">
        <v>402</v>
      </c>
      <c r="H102" s="85">
        <f>SUM(L102:AK102)*rennerstabel!$AL102</f>
        <v>0</v>
      </c>
      <c r="I102" s="86">
        <f>SUM(rennerstabel!$L102:$T102)*rennerstabel!$AL102</f>
        <v>0</v>
      </c>
      <c r="J102" s="87">
        <f>SUM(rennerstabel!$U102:$Z102)*rennerstabel!$AL102</f>
        <v>0</v>
      </c>
      <c r="K102" s="88">
        <f>SUM(rennerstabel!$AA102:$AF102)*rennerstabel!$AL102</f>
        <v>0</v>
      </c>
      <c r="L102" s="89">
        <f>IFERROR(VLOOKUP(rennerstabel!$F102,Etappe1[[Rit 1]:[Punten]],2,0),0)</f>
        <v>0</v>
      </c>
      <c r="M102" s="89">
        <f>IFERROR(VLOOKUP(rennerstabel!$F102,Etappe2[[Rit 2]:[Punten]],2,0),0)</f>
        <v>0</v>
      </c>
      <c r="N102" s="89">
        <f>IFERROR(VLOOKUP(rennerstabel!$F102,Etappe3[[Rit 3]:[Punten]],2,0),0)</f>
        <v>0</v>
      </c>
      <c r="O102" s="89">
        <f>IFERROR(VLOOKUP(rennerstabel!$F102,Etappe4[[Rit 4]:[Punten]],2,0),0)</f>
        <v>0</v>
      </c>
      <c r="P102" s="89">
        <f>IFERROR(VLOOKUP(rennerstabel!$F102,Etappe5[[Rit 5]:[Punten]],2,0),0)</f>
        <v>0</v>
      </c>
      <c r="Q102" s="89">
        <f>IFERROR(VLOOKUP(rennerstabel!$F102,Etappe6[[Rit 6]:[Punten]],2,0),0)</f>
        <v>0</v>
      </c>
      <c r="R102" s="89">
        <f>IFERROR(VLOOKUP(rennerstabel!$F102,Etappe7[[Rit 7]:[Punten]],2,0),0)</f>
        <v>0</v>
      </c>
      <c r="S102" s="89">
        <f>IFERROR(VLOOKUP(rennerstabel!$F102,Etappe8[[Rit 8]:[Punten]],2,0),0)</f>
        <v>0</v>
      </c>
      <c r="T102" s="89">
        <f>IFERROR(VLOOKUP(rennerstabel!$F102,Etappe9[[Rit 9]:[Punten]],2,0),0)</f>
        <v>0</v>
      </c>
      <c r="U102" s="90">
        <f>IFERROR(VLOOKUP(rennerstabel!$F102,Etappe10[[Rit 10]:[Punten]],2,0),0)</f>
        <v>0</v>
      </c>
      <c r="V102" s="90">
        <f>IFERROR(VLOOKUP(rennerstabel!$F102,Etappe11[[Rit 11]:[Punten]],2,0),0)</f>
        <v>0</v>
      </c>
      <c r="W102" s="90">
        <f>IFERROR(VLOOKUP(rennerstabel!$F102,Etappe12[[Rit 12]:[Punten]],2,0),0)</f>
        <v>0</v>
      </c>
      <c r="X102" s="90">
        <f>IFERROR(VLOOKUP(rennerstabel!$F102,Etappe13[[Rit 13]:[Punten]],2,0),0)</f>
        <v>0</v>
      </c>
      <c r="Y102" s="90">
        <f>IFERROR(VLOOKUP(rennerstabel!$F102,Etappe14[[Rit 14]:[Punten]],2,0),0)</f>
        <v>0</v>
      </c>
      <c r="Z102" s="90">
        <f>IFERROR(VLOOKUP(rennerstabel!$F102,Etappe15[[Rit 15]:[Punten]],2,0),0)</f>
        <v>0</v>
      </c>
      <c r="AA102" s="91">
        <f>IFERROR(VLOOKUP(rennerstabel!$F102,Etappe16[[Rit 16]:[Punten]],2,0),0)</f>
        <v>0</v>
      </c>
      <c r="AB102" s="91">
        <f>IFERROR(VLOOKUP(rennerstabel!$F102,Etappe17[[Rit 17]:[Punten]],2,0),0)</f>
        <v>0</v>
      </c>
      <c r="AC102" s="91">
        <f>IFERROR(VLOOKUP(rennerstabel!$F102,Etappe18[[Rit 18]:[Punten]],2,0),0)</f>
        <v>0</v>
      </c>
      <c r="AD102" s="91">
        <f>IFERROR(VLOOKUP(rennerstabel!$F102,Etappe19[[Rit 19]:[Punten]],2,0),0)</f>
        <v>0</v>
      </c>
      <c r="AE102" s="91">
        <f>IFERROR(VLOOKUP(rennerstabel!$F102,Etappe20[[Rit 20]:[Punten]],2,0),0)</f>
        <v>0</v>
      </c>
      <c r="AF102" s="91">
        <f>IFERROR(VLOOKUP(rennerstabel!$F102,Etappe21[[Rit 21]:[Punten]],2,0),0)</f>
        <v>0</v>
      </c>
      <c r="AG102" s="83">
        <f>IFERROR(VLOOKUP(rennerstabel!$F102,TableGeel[[Renners]:[Punten]],2,0),0)</f>
        <v>0</v>
      </c>
      <c r="AH102" s="83">
        <f>IFERROR(VLOOKUP(rennerstabel!$F102,TablePloeg[[Renners]:[Punten]],2,0),0)</f>
        <v>0</v>
      </c>
      <c r="AI102" s="83">
        <f>IFERROR(VLOOKUP(rennerstabel!$F102,TableGroen[[Renners]:[Punten]],2,0),0)</f>
        <v>0</v>
      </c>
      <c r="AJ102" s="83">
        <f>IFERROR(VLOOKUP(rennerstabel!$F102,TableBolletjes[[Renners]:[Punten]],2,0),0)</f>
        <v>0</v>
      </c>
      <c r="AK102" s="83">
        <f>IFERROR(VLOOKUP(rennerstabel!$F102,TableWit[[Renners]:[Punten]],2,0),0)</f>
        <v>0</v>
      </c>
      <c r="AL102" s="92">
        <f>IF(rennerstabel!$D102="DNS",0,1)</f>
        <v>1</v>
      </c>
    </row>
    <row r="103" spans="2:38" x14ac:dyDescent="0.25">
      <c r="B103" s="93"/>
      <c r="C103" s="93"/>
      <c r="D103" s="93" t="s">
        <v>517</v>
      </c>
      <c r="E103" s="94">
        <v>102</v>
      </c>
      <c r="F103" s="84" t="s">
        <v>403</v>
      </c>
      <c r="G103" s="84" t="s">
        <v>402</v>
      </c>
      <c r="H103" s="85">
        <f>SUM(L103:AK103)*rennerstabel!$AL103</f>
        <v>0</v>
      </c>
      <c r="I103" s="86">
        <f>SUM(rennerstabel!$L103:$T103)*rennerstabel!$AL103</f>
        <v>0</v>
      </c>
      <c r="J103" s="87">
        <f>SUM(rennerstabel!$U103:$Z103)*rennerstabel!$AL103</f>
        <v>0</v>
      </c>
      <c r="K103" s="88">
        <f>SUM(rennerstabel!$AA103:$AF103)*rennerstabel!$AL103</f>
        <v>0</v>
      </c>
      <c r="L103" s="89">
        <f>IFERROR(VLOOKUP(rennerstabel!$F103,Etappe1[[Rit 1]:[Punten]],2,0),0)</f>
        <v>0</v>
      </c>
      <c r="M103" s="89">
        <f>IFERROR(VLOOKUP(rennerstabel!$F103,Etappe2[[Rit 2]:[Punten]],2,0),0)</f>
        <v>0</v>
      </c>
      <c r="N103" s="89">
        <f>IFERROR(VLOOKUP(rennerstabel!$F103,Etappe3[[Rit 3]:[Punten]],2,0),0)</f>
        <v>0</v>
      </c>
      <c r="O103" s="89">
        <f>IFERROR(VLOOKUP(rennerstabel!$F103,Etappe4[[Rit 4]:[Punten]],2,0),0)</f>
        <v>0</v>
      </c>
      <c r="P103" s="89">
        <f>IFERROR(VLOOKUP(rennerstabel!$F103,Etappe5[[Rit 5]:[Punten]],2,0),0)</f>
        <v>0</v>
      </c>
      <c r="Q103" s="89">
        <f>IFERROR(VLOOKUP(rennerstabel!$F103,Etappe6[[Rit 6]:[Punten]],2,0),0)</f>
        <v>0</v>
      </c>
      <c r="R103" s="89">
        <f>IFERROR(VLOOKUP(rennerstabel!$F103,Etappe7[[Rit 7]:[Punten]],2,0),0)</f>
        <v>0</v>
      </c>
      <c r="S103" s="89">
        <f>IFERROR(VLOOKUP(rennerstabel!$F103,Etappe8[[Rit 8]:[Punten]],2,0),0)</f>
        <v>0</v>
      </c>
      <c r="T103" s="89">
        <f>IFERROR(VLOOKUP(rennerstabel!$F103,Etappe9[[Rit 9]:[Punten]],2,0),0)</f>
        <v>0</v>
      </c>
      <c r="U103" s="90">
        <f>IFERROR(VLOOKUP(rennerstabel!$F103,Etappe10[[Rit 10]:[Punten]],2,0),0)</f>
        <v>0</v>
      </c>
      <c r="V103" s="90">
        <f>IFERROR(VLOOKUP(rennerstabel!$F103,Etappe11[[Rit 11]:[Punten]],2,0),0)</f>
        <v>0</v>
      </c>
      <c r="W103" s="90">
        <f>IFERROR(VLOOKUP(rennerstabel!$F103,Etappe12[[Rit 12]:[Punten]],2,0),0)</f>
        <v>0</v>
      </c>
      <c r="X103" s="90">
        <f>IFERROR(VLOOKUP(rennerstabel!$F103,Etappe13[[Rit 13]:[Punten]],2,0),0)</f>
        <v>0</v>
      </c>
      <c r="Y103" s="90">
        <f>IFERROR(VLOOKUP(rennerstabel!$F103,Etappe14[[Rit 14]:[Punten]],2,0),0)</f>
        <v>0</v>
      </c>
      <c r="Z103" s="90">
        <f>IFERROR(VLOOKUP(rennerstabel!$F103,Etappe15[[Rit 15]:[Punten]],2,0),0)</f>
        <v>0</v>
      </c>
      <c r="AA103" s="91">
        <f>IFERROR(VLOOKUP(rennerstabel!$F103,Etappe16[[Rit 16]:[Punten]],2,0),0)</f>
        <v>0</v>
      </c>
      <c r="AB103" s="91">
        <f>IFERROR(VLOOKUP(rennerstabel!$F103,Etappe17[[Rit 17]:[Punten]],2,0),0)</f>
        <v>0</v>
      </c>
      <c r="AC103" s="91">
        <f>IFERROR(VLOOKUP(rennerstabel!$F103,Etappe18[[Rit 18]:[Punten]],2,0),0)</f>
        <v>0</v>
      </c>
      <c r="AD103" s="91">
        <f>IFERROR(VLOOKUP(rennerstabel!$F103,Etappe19[[Rit 19]:[Punten]],2,0),0)</f>
        <v>0</v>
      </c>
      <c r="AE103" s="91">
        <f>IFERROR(VLOOKUP(rennerstabel!$F103,Etappe20[[Rit 20]:[Punten]],2,0),0)</f>
        <v>0</v>
      </c>
      <c r="AF103" s="91">
        <f>IFERROR(VLOOKUP(rennerstabel!$F103,Etappe21[[Rit 21]:[Punten]],2,0),0)</f>
        <v>0</v>
      </c>
      <c r="AG103" s="93">
        <f>IFERROR(VLOOKUP(rennerstabel!$F103,TableGeel[[Renners]:[Punten]],2,0),0)</f>
        <v>0</v>
      </c>
      <c r="AH103" s="93">
        <f>IFERROR(VLOOKUP(rennerstabel!$F103,TablePloeg[[Renners]:[Punten]],2,0),0)</f>
        <v>0</v>
      </c>
      <c r="AI103" s="93">
        <f>IFERROR(VLOOKUP(rennerstabel!$F103,TableGroen[[Renners]:[Punten]],2,0),0)</f>
        <v>0</v>
      </c>
      <c r="AJ103" s="93">
        <f>IFERROR(VLOOKUP(rennerstabel!$F103,TableBolletjes[[Renners]:[Punten]],2,0),0)</f>
        <v>0</v>
      </c>
      <c r="AK103" s="93">
        <f>IFERROR(VLOOKUP(rennerstabel!$F103,TableWit[[Renners]:[Punten]],2,0),0)</f>
        <v>0</v>
      </c>
      <c r="AL103" s="95">
        <f>IF(rennerstabel!$D103="DNS",0,1)</f>
        <v>0</v>
      </c>
    </row>
    <row r="104" spans="2:38" x14ac:dyDescent="0.25">
      <c r="B104" s="83"/>
      <c r="C104" s="83"/>
      <c r="D104" s="83"/>
      <c r="E104" s="84">
        <v>103</v>
      </c>
      <c r="F104" s="84" t="s">
        <v>404</v>
      </c>
      <c r="G104" s="84" t="s">
        <v>402</v>
      </c>
      <c r="H104" s="85">
        <f>SUM(L104:AK104)*rennerstabel!$AL104</f>
        <v>0</v>
      </c>
      <c r="I104" s="86">
        <f>SUM(rennerstabel!$L104:$T104)*rennerstabel!$AL104</f>
        <v>0</v>
      </c>
      <c r="J104" s="87">
        <f>SUM(rennerstabel!$U104:$Z104)*rennerstabel!$AL104</f>
        <v>0</v>
      </c>
      <c r="K104" s="88">
        <f>SUM(rennerstabel!$AA104:$AF104)*rennerstabel!$AL104</f>
        <v>0</v>
      </c>
      <c r="L104" s="89">
        <f>IFERROR(VLOOKUP(rennerstabel!$F104,Etappe1[[Rit 1]:[Punten]],2,0),0)</f>
        <v>0</v>
      </c>
      <c r="M104" s="89">
        <f>IFERROR(VLOOKUP(rennerstabel!$F104,Etappe2[[Rit 2]:[Punten]],2,0),0)</f>
        <v>0</v>
      </c>
      <c r="N104" s="89">
        <f>IFERROR(VLOOKUP(rennerstabel!$F104,Etappe3[[Rit 3]:[Punten]],2,0),0)</f>
        <v>0</v>
      </c>
      <c r="O104" s="89">
        <f>IFERROR(VLOOKUP(rennerstabel!$F104,Etappe4[[Rit 4]:[Punten]],2,0),0)</f>
        <v>0</v>
      </c>
      <c r="P104" s="89">
        <f>IFERROR(VLOOKUP(rennerstabel!$F104,Etappe5[[Rit 5]:[Punten]],2,0),0)</f>
        <v>0</v>
      </c>
      <c r="Q104" s="89">
        <f>IFERROR(VLOOKUP(rennerstabel!$F104,Etappe6[[Rit 6]:[Punten]],2,0),0)</f>
        <v>0</v>
      </c>
      <c r="R104" s="89">
        <f>IFERROR(VLOOKUP(rennerstabel!$F104,Etappe7[[Rit 7]:[Punten]],2,0),0)</f>
        <v>0</v>
      </c>
      <c r="S104" s="89">
        <f>IFERROR(VLOOKUP(rennerstabel!$F104,Etappe8[[Rit 8]:[Punten]],2,0),0)</f>
        <v>0</v>
      </c>
      <c r="T104" s="89">
        <f>IFERROR(VLOOKUP(rennerstabel!$F104,Etappe9[[Rit 9]:[Punten]],2,0),0)</f>
        <v>0</v>
      </c>
      <c r="U104" s="90">
        <f>IFERROR(VLOOKUP(rennerstabel!$F104,Etappe10[[Rit 10]:[Punten]],2,0),0)</f>
        <v>0</v>
      </c>
      <c r="V104" s="90">
        <f>IFERROR(VLOOKUP(rennerstabel!$F104,Etappe11[[Rit 11]:[Punten]],2,0),0)</f>
        <v>0</v>
      </c>
      <c r="W104" s="90">
        <f>IFERROR(VLOOKUP(rennerstabel!$F104,Etappe12[[Rit 12]:[Punten]],2,0),0)</f>
        <v>0</v>
      </c>
      <c r="X104" s="90">
        <f>IFERROR(VLOOKUP(rennerstabel!$F104,Etappe13[[Rit 13]:[Punten]],2,0),0)</f>
        <v>0</v>
      </c>
      <c r="Y104" s="90">
        <f>IFERROR(VLOOKUP(rennerstabel!$F104,Etappe14[[Rit 14]:[Punten]],2,0),0)</f>
        <v>0</v>
      </c>
      <c r="Z104" s="90">
        <f>IFERROR(VLOOKUP(rennerstabel!$F104,Etappe15[[Rit 15]:[Punten]],2,0),0)</f>
        <v>0</v>
      </c>
      <c r="AA104" s="91">
        <f>IFERROR(VLOOKUP(rennerstabel!$F104,Etappe16[[Rit 16]:[Punten]],2,0),0)</f>
        <v>0</v>
      </c>
      <c r="AB104" s="91">
        <f>IFERROR(VLOOKUP(rennerstabel!$F104,Etappe17[[Rit 17]:[Punten]],2,0),0)</f>
        <v>0</v>
      </c>
      <c r="AC104" s="91">
        <f>IFERROR(VLOOKUP(rennerstabel!$F104,Etappe18[[Rit 18]:[Punten]],2,0),0)</f>
        <v>0</v>
      </c>
      <c r="AD104" s="91">
        <f>IFERROR(VLOOKUP(rennerstabel!$F104,Etappe19[[Rit 19]:[Punten]],2,0),0)</f>
        <v>0</v>
      </c>
      <c r="AE104" s="91">
        <f>IFERROR(VLOOKUP(rennerstabel!$F104,Etappe20[[Rit 20]:[Punten]],2,0),0)</f>
        <v>0</v>
      </c>
      <c r="AF104" s="91">
        <f>IFERROR(VLOOKUP(rennerstabel!$F104,Etappe21[[Rit 21]:[Punten]],2,0),0)</f>
        <v>0</v>
      </c>
      <c r="AG104" s="83">
        <f>IFERROR(VLOOKUP(rennerstabel!$F104,TableGeel[[Renners]:[Punten]],2,0),0)</f>
        <v>0</v>
      </c>
      <c r="AH104" s="83">
        <f>IFERROR(VLOOKUP(rennerstabel!$F104,TablePloeg[[Renners]:[Punten]],2,0),0)</f>
        <v>0</v>
      </c>
      <c r="AI104" s="83">
        <f>IFERROR(VLOOKUP(rennerstabel!$F104,TableGroen[[Renners]:[Punten]],2,0),0)</f>
        <v>0</v>
      </c>
      <c r="AJ104" s="83">
        <f>IFERROR(VLOOKUP(rennerstabel!$F104,TableBolletjes[[Renners]:[Punten]],2,0),0)</f>
        <v>0</v>
      </c>
      <c r="AK104" s="83">
        <f>IFERROR(VLOOKUP(rennerstabel!$F104,TableWit[[Renners]:[Punten]],2,0),0)</f>
        <v>0</v>
      </c>
      <c r="AL104" s="92">
        <f>IF(rennerstabel!$D104="DNS",0,1)</f>
        <v>1</v>
      </c>
    </row>
    <row r="105" spans="2:38" x14ac:dyDescent="0.25">
      <c r="B105" s="93"/>
      <c r="C105" s="93"/>
      <c r="D105" s="93"/>
      <c r="E105" s="94">
        <v>104</v>
      </c>
      <c r="F105" s="84" t="s">
        <v>405</v>
      </c>
      <c r="G105" s="84" t="s">
        <v>402</v>
      </c>
      <c r="H105" s="85">
        <f>SUM(L105:AK105)*rennerstabel!$AL105</f>
        <v>0</v>
      </c>
      <c r="I105" s="86">
        <f>SUM(rennerstabel!$L105:$T105)*rennerstabel!$AL105</f>
        <v>0</v>
      </c>
      <c r="J105" s="87">
        <f>SUM(rennerstabel!$U105:$Z105)*rennerstabel!$AL105</f>
        <v>0</v>
      </c>
      <c r="K105" s="88">
        <f>SUM(rennerstabel!$AA105:$AF105)*rennerstabel!$AL105</f>
        <v>0</v>
      </c>
      <c r="L105" s="89">
        <f>IFERROR(VLOOKUP(rennerstabel!$F105,Etappe1[[Rit 1]:[Punten]],2,0),0)</f>
        <v>0</v>
      </c>
      <c r="M105" s="89">
        <f>IFERROR(VLOOKUP(rennerstabel!$F105,Etappe2[[Rit 2]:[Punten]],2,0),0)</f>
        <v>0</v>
      </c>
      <c r="N105" s="89">
        <f>IFERROR(VLOOKUP(rennerstabel!$F105,Etappe3[[Rit 3]:[Punten]],2,0),0)</f>
        <v>0</v>
      </c>
      <c r="O105" s="89">
        <f>IFERROR(VLOOKUP(rennerstabel!$F105,Etappe4[[Rit 4]:[Punten]],2,0),0)</f>
        <v>0</v>
      </c>
      <c r="P105" s="89">
        <f>IFERROR(VLOOKUP(rennerstabel!$F105,Etappe5[[Rit 5]:[Punten]],2,0),0)</f>
        <v>0</v>
      </c>
      <c r="Q105" s="89">
        <f>IFERROR(VLOOKUP(rennerstabel!$F105,Etappe6[[Rit 6]:[Punten]],2,0),0)</f>
        <v>0</v>
      </c>
      <c r="R105" s="89">
        <f>IFERROR(VLOOKUP(rennerstabel!$F105,Etappe7[[Rit 7]:[Punten]],2,0),0)</f>
        <v>0</v>
      </c>
      <c r="S105" s="89">
        <f>IFERROR(VLOOKUP(rennerstabel!$F105,Etappe8[[Rit 8]:[Punten]],2,0),0)</f>
        <v>0</v>
      </c>
      <c r="T105" s="89">
        <f>IFERROR(VLOOKUP(rennerstabel!$F105,Etappe9[[Rit 9]:[Punten]],2,0),0)</f>
        <v>0</v>
      </c>
      <c r="U105" s="90">
        <f>IFERROR(VLOOKUP(rennerstabel!$F105,Etappe10[[Rit 10]:[Punten]],2,0),0)</f>
        <v>0</v>
      </c>
      <c r="V105" s="90">
        <f>IFERROR(VLOOKUP(rennerstabel!$F105,Etappe11[[Rit 11]:[Punten]],2,0),0)</f>
        <v>0</v>
      </c>
      <c r="W105" s="90">
        <f>IFERROR(VLOOKUP(rennerstabel!$F105,Etappe12[[Rit 12]:[Punten]],2,0),0)</f>
        <v>0</v>
      </c>
      <c r="X105" s="90">
        <f>IFERROR(VLOOKUP(rennerstabel!$F105,Etappe13[[Rit 13]:[Punten]],2,0),0)</f>
        <v>0</v>
      </c>
      <c r="Y105" s="90">
        <f>IFERROR(VLOOKUP(rennerstabel!$F105,Etappe14[[Rit 14]:[Punten]],2,0),0)</f>
        <v>0</v>
      </c>
      <c r="Z105" s="90">
        <f>IFERROR(VLOOKUP(rennerstabel!$F105,Etappe15[[Rit 15]:[Punten]],2,0),0)</f>
        <v>0</v>
      </c>
      <c r="AA105" s="91">
        <f>IFERROR(VLOOKUP(rennerstabel!$F105,Etappe16[[Rit 16]:[Punten]],2,0),0)</f>
        <v>0</v>
      </c>
      <c r="AB105" s="91">
        <f>IFERROR(VLOOKUP(rennerstabel!$F105,Etappe17[[Rit 17]:[Punten]],2,0),0)</f>
        <v>0</v>
      </c>
      <c r="AC105" s="91">
        <f>IFERROR(VLOOKUP(rennerstabel!$F105,Etappe18[[Rit 18]:[Punten]],2,0),0)</f>
        <v>0</v>
      </c>
      <c r="AD105" s="91">
        <f>IFERROR(VLOOKUP(rennerstabel!$F105,Etappe19[[Rit 19]:[Punten]],2,0),0)</f>
        <v>0</v>
      </c>
      <c r="AE105" s="91">
        <f>IFERROR(VLOOKUP(rennerstabel!$F105,Etappe20[[Rit 20]:[Punten]],2,0),0)</f>
        <v>0</v>
      </c>
      <c r="AF105" s="91">
        <f>IFERROR(VLOOKUP(rennerstabel!$F105,Etappe21[[Rit 21]:[Punten]],2,0),0)</f>
        <v>0</v>
      </c>
      <c r="AG105" s="93">
        <f>IFERROR(VLOOKUP(rennerstabel!$F105,TableGeel[[Renners]:[Punten]],2,0),0)</f>
        <v>0</v>
      </c>
      <c r="AH105" s="93">
        <f>IFERROR(VLOOKUP(rennerstabel!$F105,TablePloeg[[Renners]:[Punten]],2,0),0)</f>
        <v>0</v>
      </c>
      <c r="AI105" s="93">
        <f>IFERROR(VLOOKUP(rennerstabel!$F105,TableGroen[[Renners]:[Punten]],2,0),0)</f>
        <v>0</v>
      </c>
      <c r="AJ105" s="93">
        <f>IFERROR(VLOOKUP(rennerstabel!$F105,TableBolletjes[[Renners]:[Punten]],2,0),0)</f>
        <v>0</v>
      </c>
      <c r="AK105" s="93">
        <f>IFERROR(VLOOKUP(rennerstabel!$F105,TableWit[[Renners]:[Punten]],2,0),0)</f>
        <v>0</v>
      </c>
      <c r="AL105" s="95">
        <f>IF(rennerstabel!$D105="DNS",0,1)</f>
        <v>1</v>
      </c>
    </row>
    <row r="106" spans="2:38" x14ac:dyDescent="0.25">
      <c r="B106" s="83"/>
      <c r="C106" s="83"/>
      <c r="D106" s="83"/>
      <c r="E106" s="84">
        <v>105</v>
      </c>
      <c r="F106" s="84" t="s">
        <v>406</v>
      </c>
      <c r="G106" s="84" t="s">
        <v>402</v>
      </c>
      <c r="H106" s="85">
        <f>SUM(L106:AK106)*rennerstabel!$AL106</f>
        <v>0</v>
      </c>
      <c r="I106" s="86">
        <f>SUM(rennerstabel!$L106:$T106)*rennerstabel!$AL106</f>
        <v>0</v>
      </c>
      <c r="J106" s="87">
        <f>SUM(rennerstabel!$U106:$Z106)*rennerstabel!$AL106</f>
        <v>0</v>
      </c>
      <c r="K106" s="88">
        <f>SUM(rennerstabel!$AA106:$AF106)*rennerstabel!$AL106</f>
        <v>0</v>
      </c>
      <c r="L106" s="89">
        <f>IFERROR(VLOOKUP(rennerstabel!$F106,Etappe1[[Rit 1]:[Punten]],2,0),0)</f>
        <v>0</v>
      </c>
      <c r="M106" s="89">
        <f>IFERROR(VLOOKUP(rennerstabel!$F106,Etappe2[[Rit 2]:[Punten]],2,0),0)</f>
        <v>0</v>
      </c>
      <c r="N106" s="89">
        <f>IFERROR(VLOOKUP(rennerstabel!$F106,Etappe3[[Rit 3]:[Punten]],2,0),0)</f>
        <v>0</v>
      </c>
      <c r="O106" s="89">
        <f>IFERROR(VLOOKUP(rennerstabel!$F106,Etappe4[[Rit 4]:[Punten]],2,0),0)</f>
        <v>0</v>
      </c>
      <c r="P106" s="89">
        <f>IFERROR(VLOOKUP(rennerstabel!$F106,Etappe5[[Rit 5]:[Punten]],2,0),0)</f>
        <v>0</v>
      </c>
      <c r="Q106" s="89">
        <f>IFERROR(VLOOKUP(rennerstabel!$F106,Etappe6[[Rit 6]:[Punten]],2,0),0)</f>
        <v>0</v>
      </c>
      <c r="R106" s="89">
        <f>IFERROR(VLOOKUP(rennerstabel!$F106,Etappe7[[Rit 7]:[Punten]],2,0),0)</f>
        <v>0</v>
      </c>
      <c r="S106" s="89">
        <f>IFERROR(VLOOKUP(rennerstabel!$F106,Etappe8[[Rit 8]:[Punten]],2,0),0)</f>
        <v>0</v>
      </c>
      <c r="T106" s="89">
        <f>IFERROR(VLOOKUP(rennerstabel!$F106,Etappe9[[Rit 9]:[Punten]],2,0),0)</f>
        <v>0</v>
      </c>
      <c r="U106" s="90">
        <f>IFERROR(VLOOKUP(rennerstabel!$F106,Etappe10[[Rit 10]:[Punten]],2,0),0)</f>
        <v>0</v>
      </c>
      <c r="V106" s="90">
        <f>IFERROR(VLOOKUP(rennerstabel!$F106,Etappe11[[Rit 11]:[Punten]],2,0),0)</f>
        <v>0</v>
      </c>
      <c r="W106" s="90">
        <f>IFERROR(VLOOKUP(rennerstabel!$F106,Etappe12[[Rit 12]:[Punten]],2,0),0)</f>
        <v>0</v>
      </c>
      <c r="X106" s="90">
        <f>IFERROR(VLOOKUP(rennerstabel!$F106,Etappe13[[Rit 13]:[Punten]],2,0),0)</f>
        <v>0</v>
      </c>
      <c r="Y106" s="90">
        <f>IFERROR(VLOOKUP(rennerstabel!$F106,Etappe14[[Rit 14]:[Punten]],2,0),0)</f>
        <v>0</v>
      </c>
      <c r="Z106" s="90">
        <f>IFERROR(VLOOKUP(rennerstabel!$F106,Etappe15[[Rit 15]:[Punten]],2,0),0)</f>
        <v>0</v>
      </c>
      <c r="AA106" s="91">
        <f>IFERROR(VLOOKUP(rennerstabel!$F106,Etappe16[[Rit 16]:[Punten]],2,0),0)</f>
        <v>0</v>
      </c>
      <c r="AB106" s="91">
        <f>IFERROR(VLOOKUP(rennerstabel!$F106,Etappe17[[Rit 17]:[Punten]],2,0),0)</f>
        <v>0</v>
      </c>
      <c r="AC106" s="91">
        <f>IFERROR(VLOOKUP(rennerstabel!$F106,Etappe18[[Rit 18]:[Punten]],2,0),0)</f>
        <v>0</v>
      </c>
      <c r="AD106" s="91">
        <f>IFERROR(VLOOKUP(rennerstabel!$F106,Etappe19[[Rit 19]:[Punten]],2,0),0)</f>
        <v>0</v>
      </c>
      <c r="AE106" s="91">
        <f>IFERROR(VLOOKUP(rennerstabel!$F106,Etappe20[[Rit 20]:[Punten]],2,0),0)</f>
        <v>0</v>
      </c>
      <c r="AF106" s="91">
        <f>IFERROR(VLOOKUP(rennerstabel!$F106,Etappe21[[Rit 21]:[Punten]],2,0),0)</f>
        <v>0</v>
      </c>
      <c r="AG106" s="83">
        <f>IFERROR(VLOOKUP(rennerstabel!$F106,TableGeel[[Renners]:[Punten]],2,0),0)</f>
        <v>0</v>
      </c>
      <c r="AH106" s="83">
        <f>IFERROR(VLOOKUP(rennerstabel!$F106,TablePloeg[[Renners]:[Punten]],2,0),0)</f>
        <v>0</v>
      </c>
      <c r="AI106" s="83">
        <f>IFERROR(VLOOKUP(rennerstabel!$F106,TableGroen[[Renners]:[Punten]],2,0),0)</f>
        <v>0</v>
      </c>
      <c r="AJ106" s="83">
        <f>IFERROR(VLOOKUP(rennerstabel!$F106,TableBolletjes[[Renners]:[Punten]],2,0),0)</f>
        <v>0</v>
      </c>
      <c r="AK106" s="83">
        <f>IFERROR(VLOOKUP(rennerstabel!$F106,TableWit[[Renners]:[Punten]],2,0),0)</f>
        <v>0</v>
      </c>
      <c r="AL106" s="92">
        <f>IF(rennerstabel!$D106="DNS",0,1)</f>
        <v>1</v>
      </c>
    </row>
    <row r="107" spans="2:38" x14ac:dyDescent="0.25">
      <c r="B107" s="93"/>
      <c r="C107" s="93"/>
      <c r="D107" s="93" t="s">
        <v>517</v>
      </c>
      <c r="E107" s="94">
        <v>106</v>
      </c>
      <c r="F107" s="84" t="s">
        <v>407</v>
      </c>
      <c r="G107" s="84" t="s">
        <v>402</v>
      </c>
      <c r="H107" s="85">
        <f>SUM(L107:AK107)*rennerstabel!$AL107</f>
        <v>0</v>
      </c>
      <c r="I107" s="86">
        <f>SUM(rennerstabel!$L107:$T107)*rennerstabel!$AL107</f>
        <v>0</v>
      </c>
      <c r="J107" s="87">
        <f>SUM(rennerstabel!$U107:$Z107)*rennerstabel!$AL107</f>
        <v>0</v>
      </c>
      <c r="K107" s="88">
        <f>SUM(rennerstabel!$AA107:$AF107)*rennerstabel!$AL107</f>
        <v>0</v>
      </c>
      <c r="L107" s="89">
        <f>IFERROR(VLOOKUP(rennerstabel!$F107,Etappe1[[Rit 1]:[Punten]],2,0),0)</f>
        <v>0</v>
      </c>
      <c r="M107" s="89">
        <f>IFERROR(VLOOKUP(rennerstabel!$F107,Etappe2[[Rit 2]:[Punten]],2,0),0)</f>
        <v>0</v>
      </c>
      <c r="N107" s="89">
        <f>IFERROR(VLOOKUP(rennerstabel!$F107,Etappe3[[Rit 3]:[Punten]],2,0),0)</f>
        <v>0</v>
      </c>
      <c r="O107" s="89">
        <f>IFERROR(VLOOKUP(rennerstabel!$F107,Etappe4[[Rit 4]:[Punten]],2,0),0)</f>
        <v>0</v>
      </c>
      <c r="P107" s="89">
        <f>IFERROR(VLOOKUP(rennerstabel!$F107,Etappe5[[Rit 5]:[Punten]],2,0),0)</f>
        <v>0</v>
      </c>
      <c r="Q107" s="89">
        <f>IFERROR(VLOOKUP(rennerstabel!$F107,Etappe6[[Rit 6]:[Punten]],2,0),0)</f>
        <v>0</v>
      </c>
      <c r="R107" s="89">
        <f>IFERROR(VLOOKUP(rennerstabel!$F107,Etappe7[[Rit 7]:[Punten]],2,0),0)</f>
        <v>0</v>
      </c>
      <c r="S107" s="89">
        <f>IFERROR(VLOOKUP(rennerstabel!$F107,Etappe8[[Rit 8]:[Punten]],2,0),0)</f>
        <v>0</v>
      </c>
      <c r="T107" s="89">
        <f>IFERROR(VLOOKUP(rennerstabel!$F107,Etappe9[[Rit 9]:[Punten]],2,0),0)</f>
        <v>0</v>
      </c>
      <c r="U107" s="90">
        <f>IFERROR(VLOOKUP(rennerstabel!$F107,Etappe10[[Rit 10]:[Punten]],2,0),0)</f>
        <v>0</v>
      </c>
      <c r="V107" s="90">
        <f>IFERROR(VLOOKUP(rennerstabel!$F107,Etappe11[[Rit 11]:[Punten]],2,0),0)</f>
        <v>0</v>
      </c>
      <c r="W107" s="90">
        <f>IFERROR(VLOOKUP(rennerstabel!$F107,Etappe12[[Rit 12]:[Punten]],2,0),0)</f>
        <v>0</v>
      </c>
      <c r="X107" s="90">
        <f>IFERROR(VLOOKUP(rennerstabel!$F107,Etappe13[[Rit 13]:[Punten]],2,0),0)</f>
        <v>0</v>
      </c>
      <c r="Y107" s="90">
        <f>IFERROR(VLOOKUP(rennerstabel!$F107,Etappe14[[Rit 14]:[Punten]],2,0),0)</f>
        <v>0</v>
      </c>
      <c r="Z107" s="90">
        <f>IFERROR(VLOOKUP(rennerstabel!$F107,Etappe15[[Rit 15]:[Punten]],2,0),0)</f>
        <v>0</v>
      </c>
      <c r="AA107" s="91">
        <f>IFERROR(VLOOKUP(rennerstabel!$F107,Etappe16[[Rit 16]:[Punten]],2,0),0)</f>
        <v>0</v>
      </c>
      <c r="AB107" s="91">
        <f>IFERROR(VLOOKUP(rennerstabel!$F107,Etappe17[[Rit 17]:[Punten]],2,0),0)</f>
        <v>0</v>
      </c>
      <c r="AC107" s="91">
        <f>IFERROR(VLOOKUP(rennerstabel!$F107,Etappe18[[Rit 18]:[Punten]],2,0),0)</f>
        <v>0</v>
      </c>
      <c r="AD107" s="91">
        <f>IFERROR(VLOOKUP(rennerstabel!$F107,Etappe19[[Rit 19]:[Punten]],2,0),0)</f>
        <v>0</v>
      </c>
      <c r="AE107" s="91">
        <f>IFERROR(VLOOKUP(rennerstabel!$F107,Etappe20[[Rit 20]:[Punten]],2,0),0)</f>
        <v>0</v>
      </c>
      <c r="AF107" s="91">
        <f>IFERROR(VLOOKUP(rennerstabel!$F107,Etappe21[[Rit 21]:[Punten]],2,0),0)</f>
        <v>0</v>
      </c>
      <c r="AG107" s="93">
        <f>IFERROR(VLOOKUP(rennerstabel!$F107,TableGeel[[Renners]:[Punten]],2,0),0)</f>
        <v>0</v>
      </c>
      <c r="AH107" s="93">
        <f>IFERROR(VLOOKUP(rennerstabel!$F107,TablePloeg[[Renners]:[Punten]],2,0),0)</f>
        <v>0</v>
      </c>
      <c r="AI107" s="93">
        <f>IFERROR(VLOOKUP(rennerstabel!$F107,TableGroen[[Renners]:[Punten]],2,0),0)</f>
        <v>0</v>
      </c>
      <c r="AJ107" s="93">
        <f>IFERROR(VLOOKUP(rennerstabel!$F107,TableBolletjes[[Renners]:[Punten]],2,0),0)</f>
        <v>0</v>
      </c>
      <c r="AK107" s="93">
        <f>IFERROR(VLOOKUP(rennerstabel!$F107,TableWit[[Renners]:[Punten]],2,0),0)</f>
        <v>0</v>
      </c>
      <c r="AL107" s="95">
        <f>IF(rennerstabel!$D107="DNS",0,1)</f>
        <v>0</v>
      </c>
    </row>
    <row r="108" spans="2:38" x14ac:dyDescent="0.25">
      <c r="B108" s="83"/>
      <c r="C108" s="83"/>
      <c r="D108" s="83"/>
      <c r="E108" s="84">
        <v>107</v>
      </c>
      <c r="F108" s="84" t="s">
        <v>408</v>
      </c>
      <c r="G108" s="84" t="s">
        <v>402</v>
      </c>
      <c r="H108" s="85">
        <f>SUM(L108:AK108)*rennerstabel!$AL108</f>
        <v>0</v>
      </c>
      <c r="I108" s="86">
        <f>SUM(rennerstabel!$L108:$T108)*rennerstabel!$AL108</f>
        <v>0</v>
      </c>
      <c r="J108" s="87">
        <f>SUM(rennerstabel!$U108:$Z108)*rennerstabel!$AL108</f>
        <v>0</v>
      </c>
      <c r="K108" s="88">
        <f>SUM(rennerstabel!$AA108:$AF108)*rennerstabel!$AL108</f>
        <v>0</v>
      </c>
      <c r="L108" s="89">
        <f>IFERROR(VLOOKUP(rennerstabel!$F108,Etappe1[[Rit 1]:[Punten]],2,0),0)</f>
        <v>0</v>
      </c>
      <c r="M108" s="89">
        <f>IFERROR(VLOOKUP(rennerstabel!$F108,Etappe2[[Rit 2]:[Punten]],2,0),0)</f>
        <v>0</v>
      </c>
      <c r="N108" s="89">
        <f>IFERROR(VLOOKUP(rennerstabel!$F108,Etappe3[[Rit 3]:[Punten]],2,0),0)</f>
        <v>0</v>
      </c>
      <c r="O108" s="89">
        <f>IFERROR(VLOOKUP(rennerstabel!$F108,Etappe4[[Rit 4]:[Punten]],2,0),0)</f>
        <v>0</v>
      </c>
      <c r="P108" s="89">
        <f>IFERROR(VLOOKUP(rennerstabel!$F108,Etappe5[[Rit 5]:[Punten]],2,0),0)</f>
        <v>0</v>
      </c>
      <c r="Q108" s="89">
        <f>IFERROR(VLOOKUP(rennerstabel!$F108,Etappe6[[Rit 6]:[Punten]],2,0),0)</f>
        <v>0</v>
      </c>
      <c r="R108" s="89">
        <f>IFERROR(VLOOKUP(rennerstabel!$F108,Etappe7[[Rit 7]:[Punten]],2,0),0)</f>
        <v>0</v>
      </c>
      <c r="S108" s="89">
        <f>IFERROR(VLOOKUP(rennerstabel!$F108,Etappe8[[Rit 8]:[Punten]],2,0),0)</f>
        <v>0</v>
      </c>
      <c r="T108" s="89">
        <f>IFERROR(VLOOKUP(rennerstabel!$F108,Etappe9[[Rit 9]:[Punten]],2,0),0)</f>
        <v>0</v>
      </c>
      <c r="U108" s="90">
        <f>IFERROR(VLOOKUP(rennerstabel!$F108,Etappe10[[Rit 10]:[Punten]],2,0),0)</f>
        <v>0</v>
      </c>
      <c r="V108" s="90">
        <f>IFERROR(VLOOKUP(rennerstabel!$F108,Etappe11[[Rit 11]:[Punten]],2,0),0)</f>
        <v>0</v>
      </c>
      <c r="W108" s="90">
        <f>IFERROR(VLOOKUP(rennerstabel!$F108,Etappe12[[Rit 12]:[Punten]],2,0),0)</f>
        <v>0</v>
      </c>
      <c r="X108" s="90">
        <f>IFERROR(VLOOKUP(rennerstabel!$F108,Etappe13[[Rit 13]:[Punten]],2,0),0)</f>
        <v>0</v>
      </c>
      <c r="Y108" s="90">
        <f>IFERROR(VLOOKUP(rennerstabel!$F108,Etappe14[[Rit 14]:[Punten]],2,0),0)</f>
        <v>0</v>
      </c>
      <c r="Z108" s="90">
        <f>IFERROR(VLOOKUP(rennerstabel!$F108,Etappe15[[Rit 15]:[Punten]],2,0),0)</f>
        <v>0</v>
      </c>
      <c r="AA108" s="91">
        <f>IFERROR(VLOOKUP(rennerstabel!$F108,Etappe16[[Rit 16]:[Punten]],2,0),0)</f>
        <v>0</v>
      </c>
      <c r="AB108" s="91">
        <f>IFERROR(VLOOKUP(rennerstabel!$F108,Etappe17[[Rit 17]:[Punten]],2,0),0)</f>
        <v>0</v>
      </c>
      <c r="AC108" s="91">
        <f>IFERROR(VLOOKUP(rennerstabel!$F108,Etappe18[[Rit 18]:[Punten]],2,0),0)</f>
        <v>0</v>
      </c>
      <c r="AD108" s="91">
        <f>IFERROR(VLOOKUP(rennerstabel!$F108,Etappe19[[Rit 19]:[Punten]],2,0),0)</f>
        <v>0</v>
      </c>
      <c r="AE108" s="91">
        <f>IFERROR(VLOOKUP(rennerstabel!$F108,Etappe20[[Rit 20]:[Punten]],2,0),0)</f>
        <v>0</v>
      </c>
      <c r="AF108" s="91">
        <f>IFERROR(VLOOKUP(rennerstabel!$F108,Etappe21[[Rit 21]:[Punten]],2,0),0)</f>
        <v>0</v>
      </c>
      <c r="AG108" s="83">
        <f>IFERROR(VLOOKUP(rennerstabel!$F108,TableGeel[[Renners]:[Punten]],2,0),0)</f>
        <v>0</v>
      </c>
      <c r="AH108" s="83">
        <f>IFERROR(VLOOKUP(rennerstabel!$F108,TablePloeg[[Renners]:[Punten]],2,0),0)</f>
        <v>0</v>
      </c>
      <c r="AI108" s="83">
        <f>IFERROR(VLOOKUP(rennerstabel!$F108,TableGroen[[Renners]:[Punten]],2,0),0)</f>
        <v>0</v>
      </c>
      <c r="AJ108" s="83">
        <f>IFERROR(VLOOKUP(rennerstabel!$F108,TableBolletjes[[Renners]:[Punten]],2,0),0)</f>
        <v>0</v>
      </c>
      <c r="AK108" s="83">
        <f>IFERROR(VLOOKUP(rennerstabel!$F108,TableWit[[Renners]:[Punten]],2,0),0)</f>
        <v>0</v>
      </c>
      <c r="AL108" s="92">
        <f>IF(rennerstabel!$D108="DNS",0,1)</f>
        <v>1</v>
      </c>
    </row>
    <row r="109" spans="2:38" x14ac:dyDescent="0.25">
      <c r="B109" s="93"/>
      <c r="C109" s="93"/>
      <c r="D109" s="93"/>
      <c r="E109" s="94">
        <v>108</v>
      </c>
      <c r="F109" s="84" t="s">
        <v>409</v>
      </c>
      <c r="G109" s="84" t="s">
        <v>402</v>
      </c>
      <c r="H109" s="85">
        <f>SUM(L109:AK109)*rennerstabel!$AL109</f>
        <v>0</v>
      </c>
      <c r="I109" s="86">
        <f>SUM(rennerstabel!$L109:$T109)*rennerstabel!$AL109</f>
        <v>0</v>
      </c>
      <c r="J109" s="87">
        <f>SUM(rennerstabel!$U109:$Z109)*rennerstabel!$AL109</f>
        <v>0</v>
      </c>
      <c r="K109" s="88">
        <f>SUM(rennerstabel!$AA109:$AF109)*rennerstabel!$AL109</f>
        <v>0</v>
      </c>
      <c r="L109" s="89">
        <f>IFERROR(VLOOKUP(rennerstabel!$F109,Etappe1[[Rit 1]:[Punten]],2,0),0)</f>
        <v>0</v>
      </c>
      <c r="M109" s="89">
        <f>IFERROR(VLOOKUP(rennerstabel!$F109,Etappe2[[Rit 2]:[Punten]],2,0),0)</f>
        <v>0</v>
      </c>
      <c r="N109" s="89">
        <f>IFERROR(VLOOKUP(rennerstabel!$F109,Etappe3[[Rit 3]:[Punten]],2,0),0)</f>
        <v>0</v>
      </c>
      <c r="O109" s="89">
        <f>IFERROR(VLOOKUP(rennerstabel!$F109,Etappe4[[Rit 4]:[Punten]],2,0),0)</f>
        <v>0</v>
      </c>
      <c r="P109" s="89">
        <f>IFERROR(VLOOKUP(rennerstabel!$F109,Etappe5[[Rit 5]:[Punten]],2,0),0)</f>
        <v>0</v>
      </c>
      <c r="Q109" s="89">
        <f>IFERROR(VLOOKUP(rennerstabel!$F109,Etappe6[[Rit 6]:[Punten]],2,0),0)</f>
        <v>0</v>
      </c>
      <c r="R109" s="89">
        <f>IFERROR(VLOOKUP(rennerstabel!$F109,Etappe7[[Rit 7]:[Punten]],2,0),0)</f>
        <v>0</v>
      </c>
      <c r="S109" s="89">
        <f>IFERROR(VLOOKUP(rennerstabel!$F109,Etappe8[[Rit 8]:[Punten]],2,0),0)</f>
        <v>0</v>
      </c>
      <c r="T109" s="89">
        <f>IFERROR(VLOOKUP(rennerstabel!$F109,Etappe9[[Rit 9]:[Punten]],2,0),0)</f>
        <v>0</v>
      </c>
      <c r="U109" s="90">
        <f>IFERROR(VLOOKUP(rennerstabel!$F109,Etappe10[[Rit 10]:[Punten]],2,0),0)</f>
        <v>0</v>
      </c>
      <c r="V109" s="90">
        <f>IFERROR(VLOOKUP(rennerstabel!$F109,Etappe11[[Rit 11]:[Punten]],2,0),0)</f>
        <v>0</v>
      </c>
      <c r="W109" s="90">
        <f>IFERROR(VLOOKUP(rennerstabel!$F109,Etappe12[[Rit 12]:[Punten]],2,0),0)</f>
        <v>0</v>
      </c>
      <c r="X109" s="90">
        <f>IFERROR(VLOOKUP(rennerstabel!$F109,Etappe13[[Rit 13]:[Punten]],2,0),0)</f>
        <v>0</v>
      </c>
      <c r="Y109" s="90">
        <f>IFERROR(VLOOKUP(rennerstabel!$F109,Etappe14[[Rit 14]:[Punten]],2,0),0)</f>
        <v>0</v>
      </c>
      <c r="Z109" s="90">
        <f>IFERROR(VLOOKUP(rennerstabel!$F109,Etappe15[[Rit 15]:[Punten]],2,0),0)</f>
        <v>0</v>
      </c>
      <c r="AA109" s="91">
        <f>IFERROR(VLOOKUP(rennerstabel!$F109,Etappe16[[Rit 16]:[Punten]],2,0),0)</f>
        <v>0</v>
      </c>
      <c r="AB109" s="91">
        <f>IFERROR(VLOOKUP(rennerstabel!$F109,Etappe17[[Rit 17]:[Punten]],2,0),0)</f>
        <v>0</v>
      </c>
      <c r="AC109" s="91">
        <f>IFERROR(VLOOKUP(rennerstabel!$F109,Etappe18[[Rit 18]:[Punten]],2,0),0)</f>
        <v>0</v>
      </c>
      <c r="AD109" s="91">
        <f>IFERROR(VLOOKUP(rennerstabel!$F109,Etappe19[[Rit 19]:[Punten]],2,0),0)</f>
        <v>0</v>
      </c>
      <c r="AE109" s="91">
        <f>IFERROR(VLOOKUP(rennerstabel!$F109,Etappe20[[Rit 20]:[Punten]],2,0),0)</f>
        <v>0</v>
      </c>
      <c r="AF109" s="91">
        <f>IFERROR(VLOOKUP(rennerstabel!$F109,Etappe21[[Rit 21]:[Punten]],2,0),0)</f>
        <v>0</v>
      </c>
      <c r="AG109" s="93">
        <f>IFERROR(VLOOKUP(rennerstabel!$F109,TableGeel[[Renners]:[Punten]],2,0),0)</f>
        <v>0</v>
      </c>
      <c r="AH109" s="93">
        <f>IFERROR(VLOOKUP(rennerstabel!$F109,TablePloeg[[Renners]:[Punten]],2,0),0)</f>
        <v>0</v>
      </c>
      <c r="AI109" s="93">
        <f>IFERROR(VLOOKUP(rennerstabel!$F109,TableGroen[[Renners]:[Punten]],2,0),0)</f>
        <v>0</v>
      </c>
      <c r="AJ109" s="93">
        <f>IFERROR(VLOOKUP(rennerstabel!$F109,TableBolletjes[[Renners]:[Punten]],2,0),0)</f>
        <v>0</v>
      </c>
      <c r="AK109" s="93">
        <f>IFERROR(VLOOKUP(rennerstabel!$F109,TableWit[[Renners]:[Punten]],2,0),0)</f>
        <v>0</v>
      </c>
      <c r="AL109" s="95">
        <f>IF(rennerstabel!$D109="DNS",0,1)</f>
        <v>1</v>
      </c>
    </row>
    <row r="110" spans="2:38" x14ac:dyDescent="0.25">
      <c r="B110" s="83"/>
      <c r="C110" s="83"/>
      <c r="D110" s="83" t="s">
        <v>517</v>
      </c>
      <c r="E110" s="84">
        <v>109</v>
      </c>
      <c r="F110" s="84" t="s">
        <v>410</v>
      </c>
      <c r="G110" s="84" t="s">
        <v>402</v>
      </c>
      <c r="H110" s="85">
        <f>SUM(L110:AK110)*rennerstabel!$AL110</f>
        <v>0</v>
      </c>
      <c r="I110" s="86">
        <f>SUM(rennerstabel!$L110:$T110)*rennerstabel!$AL110</f>
        <v>0</v>
      </c>
      <c r="J110" s="87">
        <f>SUM(rennerstabel!$U110:$Z110)*rennerstabel!$AL110</f>
        <v>0</v>
      </c>
      <c r="K110" s="88">
        <f>SUM(rennerstabel!$AA110:$AF110)*rennerstabel!$AL110</f>
        <v>0</v>
      </c>
      <c r="L110" s="89">
        <f>IFERROR(VLOOKUP(rennerstabel!$F110,Etappe1[[Rit 1]:[Punten]],2,0),0)</f>
        <v>0</v>
      </c>
      <c r="M110" s="89">
        <f>IFERROR(VLOOKUP(rennerstabel!$F110,Etappe2[[Rit 2]:[Punten]],2,0),0)</f>
        <v>0</v>
      </c>
      <c r="N110" s="89">
        <f>IFERROR(VLOOKUP(rennerstabel!$F110,Etappe3[[Rit 3]:[Punten]],2,0),0)</f>
        <v>0</v>
      </c>
      <c r="O110" s="89">
        <f>IFERROR(VLOOKUP(rennerstabel!$F110,Etappe4[[Rit 4]:[Punten]],2,0),0)</f>
        <v>0</v>
      </c>
      <c r="P110" s="89">
        <f>IFERROR(VLOOKUP(rennerstabel!$F110,Etappe5[[Rit 5]:[Punten]],2,0),0)</f>
        <v>0</v>
      </c>
      <c r="Q110" s="89">
        <f>IFERROR(VLOOKUP(rennerstabel!$F110,Etappe6[[Rit 6]:[Punten]],2,0),0)</f>
        <v>0</v>
      </c>
      <c r="R110" s="89">
        <f>IFERROR(VLOOKUP(rennerstabel!$F110,Etappe7[[Rit 7]:[Punten]],2,0),0)</f>
        <v>0</v>
      </c>
      <c r="S110" s="89">
        <f>IFERROR(VLOOKUP(rennerstabel!$F110,Etappe8[[Rit 8]:[Punten]],2,0),0)</f>
        <v>0</v>
      </c>
      <c r="T110" s="89">
        <f>IFERROR(VLOOKUP(rennerstabel!$F110,Etappe9[[Rit 9]:[Punten]],2,0),0)</f>
        <v>0</v>
      </c>
      <c r="U110" s="90">
        <f>IFERROR(VLOOKUP(rennerstabel!$F110,Etappe10[[Rit 10]:[Punten]],2,0),0)</f>
        <v>0</v>
      </c>
      <c r="V110" s="90">
        <f>IFERROR(VLOOKUP(rennerstabel!$F110,Etappe11[[Rit 11]:[Punten]],2,0),0)</f>
        <v>0</v>
      </c>
      <c r="W110" s="90">
        <f>IFERROR(VLOOKUP(rennerstabel!$F110,Etappe12[[Rit 12]:[Punten]],2,0),0)</f>
        <v>0</v>
      </c>
      <c r="X110" s="90">
        <f>IFERROR(VLOOKUP(rennerstabel!$F110,Etappe13[[Rit 13]:[Punten]],2,0),0)</f>
        <v>0</v>
      </c>
      <c r="Y110" s="90">
        <f>IFERROR(VLOOKUP(rennerstabel!$F110,Etappe14[[Rit 14]:[Punten]],2,0),0)</f>
        <v>0</v>
      </c>
      <c r="Z110" s="90">
        <f>IFERROR(VLOOKUP(rennerstabel!$F110,Etappe15[[Rit 15]:[Punten]],2,0),0)</f>
        <v>0</v>
      </c>
      <c r="AA110" s="91">
        <f>IFERROR(VLOOKUP(rennerstabel!$F110,Etappe16[[Rit 16]:[Punten]],2,0),0)</f>
        <v>0</v>
      </c>
      <c r="AB110" s="91">
        <f>IFERROR(VLOOKUP(rennerstabel!$F110,Etappe17[[Rit 17]:[Punten]],2,0),0)</f>
        <v>0</v>
      </c>
      <c r="AC110" s="91">
        <f>IFERROR(VLOOKUP(rennerstabel!$F110,Etappe18[[Rit 18]:[Punten]],2,0),0)</f>
        <v>0</v>
      </c>
      <c r="AD110" s="91">
        <f>IFERROR(VLOOKUP(rennerstabel!$F110,Etappe19[[Rit 19]:[Punten]],2,0),0)</f>
        <v>0</v>
      </c>
      <c r="AE110" s="91">
        <f>IFERROR(VLOOKUP(rennerstabel!$F110,Etappe20[[Rit 20]:[Punten]],2,0),0)</f>
        <v>0</v>
      </c>
      <c r="AF110" s="91">
        <f>IFERROR(VLOOKUP(rennerstabel!$F110,Etappe21[[Rit 21]:[Punten]],2,0),0)</f>
        <v>0</v>
      </c>
      <c r="AG110" s="83">
        <f>IFERROR(VLOOKUP(rennerstabel!$F110,TableGeel[[Renners]:[Punten]],2,0),0)</f>
        <v>0</v>
      </c>
      <c r="AH110" s="83">
        <f>IFERROR(VLOOKUP(rennerstabel!$F110,TablePloeg[[Renners]:[Punten]],2,0),0)</f>
        <v>0</v>
      </c>
      <c r="AI110" s="83">
        <f>IFERROR(VLOOKUP(rennerstabel!$F110,TableGroen[[Renners]:[Punten]],2,0),0)</f>
        <v>0</v>
      </c>
      <c r="AJ110" s="83">
        <f>IFERROR(VLOOKUP(rennerstabel!$F110,TableBolletjes[[Renners]:[Punten]],2,0),0)</f>
        <v>0</v>
      </c>
      <c r="AK110" s="83">
        <f>IFERROR(VLOOKUP(rennerstabel!$F110,TableWit[[Renners]:[Punten]],2,0),0)</f>
        <v>0</v>
      </c>
      <c r="AL110" s="92">
        <f>IF(rennerstabel!$D110="DNS",0,1)</f>
        <v>0</v>
      </c>
    </row>
    <row r="111" spans="2:38" x14ac:dyDescent="0.25">
      <c r="B111" s="93"/>
      <c r="C111" s="93"/>
      <c r="D111" s="93" t="s">
        <v>517</v>
      </c>
      <c r="E111" s="94">
        <v>110</v>
      </c>
      <c r="F111" s="84" t="s">
        <v>411</v>
      </c>
      <c r="G111" s="84" t="s">
        <v>402</v>
      </c>
      <c r="H111" s="85">
        <f>SUM(L111:AK111)*rennerstabel!$AL111</f>
        <v>0</v>
      </c>
      <c r="I111" s="86">
        <f>SUM(rennerstabel!$L111:$T111)*rennerstabel!$AL111</f>
        <v>0</v>
      </c>
      <c r="J111" s="87">
        <f>SUM(rennerstabel!$U111:$Z111)*rennerstabel!$AL111</f>
        <v>0</v>
      </c>
      <c r="K111" s="88">
        <f>SUM(rennerstabel!$AA111:$AF111)*rennerstabel!$AL111</f>
        <v>0</v>
      </c>
      <c r="L111" s="89">
        <f>IFERROR(VLOOKUP(rennerstabel!$F111,Etappe1[[Rit 1]:[Punten]],2,0),0)</f>
        <v>0</v>
      </c>
      <c r="M111" s="89">
        <f>IFERROR(VLOOKUP(rennerstabel!$F111,Etappe2[[Rit 2]:[Punten]],2,0),0)</f>
        <v>0</v>
      </c>
      <c r="N111" s="89">
        <f>IFERROR(VLOOKUP(rennerstabel!$F111,Etappe3[[Rit 3]:[Punten]],2,0),0)</f>
        <v>0</v>
      </c>
      <c r="O111" s="89">
        <f>IFERROR(VLOOKUP(rennerstabel!$F111,Etappe4[[Rit 4]:[Punten]],2,0),0)</f>
        <v>0</v>
      </c>
      <c r="P111" s="89">
        <f>IFERROR(VLOOKUP(rennerstabel!$F111,Etappe5[[Rit 5]:[Punten]],2,0),0)</f>
        <v>0</v>
      </c>
      <c r="Q111" s="89">
        <f>IFERROR(VLOOKUP(rennerstabel!$F111,Etappe6[[Rit 6]:[Punten]],2,0),0)</f>
        <v>0</v>
      </c>
      <c r="R111" s="89">
        <f>IFERROR(VLOOKUP(rennerstabel!$F111,Etappe7[[Rit 7]:[Punten]],2,0),0)</f>
        <v>0</v>
      </c>
      <c r="S111" s="89">
        <f>IFERROR(VLOOKUP(rennerstabel!$F111,Etappe8[[Rit 8]:[Punten]],2,0),0)</f>
        <v>0</v>
      </c>
      <c r="T111" s="89">
        <f>IFERROR(VLOOKUP(rennerstabel!$F111,Etappe9[[Rit 9]:[Punten]],2,0),0)</f>
        <v>0</v>
      </c>
      <c r="U111" s="90">
        <f>IFERROR(VLOOKUP(rennerstabel!$F111,Etappe10[[Rit 10]:[Punten]],2,0),0)</f>
        <v>0</v>
      </c>
      <c r="V111" s="90">
        <f>IFERROR(VLOOKUP(rennerstabel!$F111,Etappe11[[Rit 11]:[Punten]],2,0),0)</f>
        <v>0</v>
      </c>
      <c r="W111" s="90">
        <f>IFERROR(VLOOKUP(rennerstabel!$F111,Etappe12[[Rit 12]:[Punten]],2,0),0)</f>
        <v>0</v>
      </c>
      <c r="X111" s="90">
        <f>IFERROR(VLOOKUP(rennerstabel!$F111,Etappe13[[Rit 13]:[Punten]],2,0),0)</f>
        <v>0</v>
      </c>
      <c r="Y111" s="90">
        <f>IFERROR(VLOOKUP(rennerstabel!$F111,Etappe14[[Rit 14]:[Punten]],2,0),0)</f>
        <v>0</v>
      </c>
      <c r="Z111" s="90">
        <f>IFERROR(VLOOKUP(rennerstabel!$F111,Etappe15[[Rit 15]:[Punten]],2,0),0)</f>
        <v>0</v>
      </c>
      <c r="AA111" s="91">
        <f>IFERROR(VLOOKUP(rennerstabel!$F111,Etappe16[[Rit 16]:[Punten]],2,0),0)</f>
        <v>0</v>
      </c>
      <c r="AB111" s="91">
        <f>IFERROR(VLOOKUP(rennerstabel!$F111,Etappe17[[Rit 17]:[Punten]],2,0),0)</f>
        <v>0</v>
      </c>
      <c r="AC111" s="91">
        <f>IFERROR(VLOOKUP(rennerstabel!$F111,Etappe18[[Rit 18]:[Punten]],2,0),0)</f>
        <v>0</v>
      </c>
      <c r="AD111" s="91">
        <f>IFERROR(VLOOKUP(rennerstabel!$F111,Etappe19[[Rit 19]:[Punten]],2,0),0)</f>
        <v>0</v>
      </c>
      <c r="AE111" s="91">
        <f>IFERROR(VLOOKUP(rennerstabel!$F111,Etappe20[[Rit 20]:[Punten]],2,0),0)</f>
        <v>0</v>
      </c>
      <c r="AF111" s="91">
        <f>IFERROR(VLOOKUP(rennerstabel!$F111,Etappe21[[Rit 21]:[Punten]],2,0),0)</f>
        <v>0</v>
      </c>
      <c r="AG111" s="93">
        <f>IFERROR(VLOOKUP(rennerstabel!$F111,TableGeel[[Renners]:[Punten]],2,0),0)</f>
        <v>0</v>
      </c>
      <c r="AH111" s="93">
        <f>IFERROR(VLOOKUP(rennerstabel!$F111,TablePloeg[[Renners]:[Punten]],2,0),0)</f>
        <v>0</v>
      </c>
      <c r="AI111" s="93">
        <f>IFERROR(VLOOKUP(rennerstabel!$F111,TableGroen[[Renners]:[Punten]],2,0),0)</f>
        <v>0</v>
      </c>
      <c r="AJ111" s="93">
        <f>IFERROR(VLOOKUP(rennerstabel!$F111,TableBolletjes[[Renners]:[Punten]],2,0),0)</f>
        <v>0</v>
      </c>
      <c r="AK111" s="93">
        <f>IFERROR(VLOOKUP(rennerstabel!$F111,TableWit[[Renners]:[Punten]],2,0),0)</f>
        <v>0</v>
      </c>
      <c r="AL111" s="95">
        <f>IF(rennerstabel!$D111="DNS",0,1)</f>
        <v>0</v>
      </c>
    </row>
    <row r="112" spans="2:38" x14ac:dyDescent="0.25">
      <c r="B112" s="83"/>
      <c r="C112" s="83"/>
      <c r="D112" s="83"/>
      <c r="E112" s="84">
        <v>111</v>
      </c>
      <c r="F112" s="84" t="s">
        <v>199</v>
      </c>
      <c r="G112" s="84" t="s">
        <v>412</v>
      </c>
      <c r="H112" s="85">
        <f>SUM(L112:AK112)*rennerstabel!$AL112</f>
        <v>0</v>
      </c>
      <c r="I112" s="86">
        <f>SUM(rennerstabel!$L112:$T112)*rennerstabel!$AL112</f>
        <v>0</v>
      </c>
      <c r="J112" s="87">
        <f>SUM(rennerstabel!$U112:$Z112)*rennerstabel!$AL112</f>
        <v>0</v>
      </c>
      <c r="K112" s="88">
        <f>SUM(rennerstabel!$AA112:$AF112)*rennerstabel!$AL112</f>
        <v>0</v>
      </c>
      <c r="L112" s="89">
        <f>IFERROR(VLOOKUP(rennerstabel!$F112,Etappe1[[Rit 1]:[Punten]],2,0),0)</f>
        <v>0</v>
      </c>
      <c r="M112" s="89">
        <f>IFERROR(VLOOKUP(rennerstabel!$F112,Etappe2[[Rit 2]:[Punten]],2,0),0)</f>
        <v>0</v>
      </c>
      <c r="N112" s="89">
        <f>IFERROR(VLOOKUP(rennerstabel!$F112,Etappe3[[Rit 3]:[Punten]],2,0),0)</f>
        <v>0</v>
      </c>
      <c r="O112" s="89">
        <f>IFERROR(VLOOKUP(rennerstabel!$F112,Etappe4[[Rit 4]:[Punten]],2,0),0)</f>
        <v>0</v>
      </c>
      <c r="P112" s="89">
        <f>IFERROR(VLOOKUP(rennerstabel!$F112,Etappe5[[Rit 5]:[Punten]],2,0),0)</f>
        <v>0</v>
      </c>
      <c r="Q112" s="89">
        <f>IFERROR(VLOOKUP(rennerstabel!$F112,Etappe6[[Rit 6]:[Punten]],2,0),0)</f>
        <v>0</v>
      </c>
      <c r="R112" s="89">
        <f>IFERROR(VLOOKUP(rennerstabel!$F112,Etappe7[[Rit 7]:[Punten]],2,0),0)</f>
        <v>0</v>
      </c>
      <c r="S112" s="89">
        <f>IFERROR(VLOOKUP(rennerstabel!$F112,Etappe8[[Rit 8]:[Punten]],2,0),0)</f>
        <v>0</v>
      </c>
      <c r="T112" s="89">
        <f>IFERROR(VLOOKUP(rennerstabel!$F112,Etappe9[[Rit 9]:[Punten]],2,0),0)</f>
        <v>0</v>
      </c>
      <c r="U112" s="90">
        <f>IFERROR(VLOOKUP(rennerstabel!$F112,Etappe10[[Rit 10]:[Punten]],2,0),0)</f>
        <v>0</v>
      </c>
      <c r="V112" s="90">
        <f>IFERROR(VLOOKUP(rennerstabel!$F112,Etappe11[[Rit 11]:[Punten]],2,0),0)</f>
        <v>0</v>
      </c>
      <c r="W112" s="90">
        <f>IFERROR(VLOOKUP(rennerstabel!$F112,Etappe12[[Rit 12]:[Punten]],2,0),0)</f>
        <v>0</v>
      </c>
      <c r="X112" s="90">
        <f>IFERROR(VLOOKUP(rennerstabel!$F112,Etappe13[[Rit 13]:[Punten]],2,0),0)</f>
        <v>0</v>
      </c>
      <c r="Y112" s="90">
        <f>IFERROR(VLOOKUP(rennerstabel!$F112,Etappe14[[Rit 14]:[Punten]],2,0),0)</f>
        <v>0</v>
      </c>
      <c r="Z112" s="90">
        <f>IFERROR(VLOOKUP(rennerstabel!$F112,Etappe15[[Rit 15]:[Punten]],2,0),0)</f>
        <v>0</v>
      </c>
      <c r="AA112" s="91">
        <f>IFERROR(VLOOKUP(rennerstabel!$F112,Etappe16[[Rit 16]:[Punten]],2,0),0)</f>
        <v>0</v>
      </c>
      <c r="AB112" s="91">
        <f>IFERROR(VLOOKUP(rennerstabel!$F112,Etappe17[[Rit 17]:[Punten]],2,0),0)</f>
        <v>0</v>
      </c>
      <c r="AC112" s="91">
        <f>IFERROR(VLOOKUP(rennerstabel!$F112,Etappe18[[Rit 18]:[Punten]],2,0),0)</f>
        <v>0</v>
      </c>
      <c r="AD112" s="91">
        <f>IFERROR(VLOOKUP(rennerstabel!$F112,Etappe19[[Rit 19]:[Punten]],2,0),0)</f>
        <v>0</v>
      </c>
      <c r="AE112" s="91">
        <f>IFERROR(VLOOKUP(rennerstabel!$F112,Etappe20[[Rit 20]:[Punten]],2,0),0)</f>
        <v>0</v>
      </c>
      <c r="AF112" s="91">
        <f>IFERROR(VLOOKUP(rennerstabel!$F112,Etappe21[[Rit 21]:[Punten]],2,0),0)</f>
        <v>0</v>
      </c>
      <c r="AG112" s="83">
        <f>IFERROR(VLOOKUP(rennerstabel!$F112,TableGeel[[Renners]:[Punten]],2,0),0)</f>
        <v>0</v>
      </c>
      <c r="AH112" s="83">
        <f>IFERROR(VLOOKUP(rennerstabel!$F112,TablePloeg[[Renners]:[Punten]],2,0),0)</f>
        <v>0</v>
      </c>
      <c r="AI112" s="83">
        <f>IFERROR(VLOOKUP(rennerstabel!$F112,TableGroen[[Renners]:[Punten]],2,0),0)</f>
        <v>0</v>
      </c>
      <c r="AJ112" s="83">
        <f>IFERROR(VLOOKUP(rennerstabel!$F112,TableBolletjes[[Renners]:[Punten]],2,0),0)</f>
        <v>0</v>
      </c>
      <c r="AK112" s="83">
        <f>IFERROR(VLOOKUP(rennerstabel!$F112,TableWit[[Renners]:[Punten]],2,0),0)</f>
        <v>0</v>
      </c>
      <c r="AL112" s="92">
        <f>IF(rennerstabel!$D112="DNS",0,1)</f>
        <v>1</v>
      </c>
    </row>
    <row r="113" spans="2:38" x14ac:dyDescent="0.25">
      <c r="B113" s="93"/>
      <c r="C113" s="93"/>
      <c r="D113" s="93"/>
      <c r="E113" s="94">
        <v>112</v>
      </c>
      <c r="F113" s="84" t="s">
        <v>413</v>
      </c>
      <c r="G113" s="84" t="s">
        <v>412</v>
      </c>
      <c r="H113" s="85">
        <f>SUM(L113:AK113)*rennerstabel!$AL113</f>
        <v>0</v>
      </c>
      <c r="I113" s="86">
        <f>SUM(rennerstabel!$L113:$T113)*rennerstabel!$AL113</f>
        <v>0</v>
      </c>
      <c r="J113" s="87">
        <f>SUM(rennerstabel!$U113:$Z113)*rennerstabel!$AL113</f>
        <v>0</v>
      </c>
      <c r="K113" s="88">
        <f>SUM(rennerstabel!$AA113:$AF113)*rennerstabel!$AL113</f>
        <v>0</v>
      </c>
      <c r="L113" s="89">
        <f>IFERROR(VLOOKUP(rennerstabel!$F113,Etappe1[[Rit 1]:[Punten]],2,0),0)</f>
        <v>0</v>
      </c>
      <c r="M113" s="89">
        <f>IFERROR(VLOOKUP(rennerstabel!$F113,Etappe2[[Rit 2]:[Punten]],2,0),0)</f>
        <v>0</v>
      </c>
      <c r="N113" s="89">
        <f>IFERROR(VLOOKUP(rennerstabel!$F113,Etappe3[[Rit 3]:[Punten]],2,0),0)</f>
        <v>0</v>
      </c>
      <c r="O113" s="89">
        <f>IFERROR(VLOOKUP(rennerstabel!$F113,Etappe4[[Rit 4]:[Punten]],2,0),0)</f>
        <v>0</v>
      </c>
      <c r="P113" s="89">
        <f>IFERROR(VLOOKUP(rennerstabel!$F113,Etappe5[[Rit 5]:[Punten]],2,0),0)</f>
        <v>0</v>
      </c>
      <c r="Q113" s="89">
        <f>IFERROR(VLOOKUP(rennerstabel!$F113,Etappe6[[Rit 6]:[Punten]],2,0),0)</f>
        <v>0</v>
      </c>
      <c r="R113" s="89">
        <f>IFERROR(VLOOKUP(rennerstabel!$F113,Etappe7[[Rit 7]:[Punten]],2,0),0)</f>
        <v>0</v>
      </c>
      <c r="S113" s="89">
        <f>IFERROR(VLOOKUP(rennerstabel!$F113,Etappe8[[Rit 8]:[Punten]],2,0),0)</f>
        <v>0</v>
      </c>
      <c r="T113" s="89">
        <f>IFERROR(VLOOKUP(rennerstabel!$F113,Etappe9[[Rit 9]:[Punten]],2,0),0)</f>
        <v>0</v>
      </c>
      <c r="U113" s="90">
        <f>IFERROR(VLOOKUP(rennerstabel!$F113,Etappe10[[Rit 10]:[Punten]],2,0),0)</f>
        <v>0</v>
      </c>
      <c r="V113" s="90">
        <f>IFERROR(VLOOKUP(rennerstabel!$F113,Etappe11[[Rit 11]:[Punten]],2,0),0)</f>
        <v>0</v>
      </c>
      <c r="W113" s="90">
        <f>IFERROR(VLOOKUP(rennerstabel!$F113,Etappe12[[Rit 12]:[Punten]],2,0),0)</f>
        <v>0</v>
      </c>
      <c r="X113" s="90">
        <f>IFERROR(VLOOKUP(rennerstabel!$F113,Etappe13[[Rit 13]:[Punten]],2,0),0)</f>
        <v>0</v>
      </c>
      <c r="Y113" s="90">
        <f>IFERROR(VLOOKUP(rennerstabel!$F113,Etappe14[[Rit 14]:[Punten]],2,0),0)</f>
        <v>0</v>
      </c>
      <c r="Z113" s="90">
        <f>IFERROR(VLOOKUP(rennerstabel!$F113,Etappe15[[Rit 15]:[Punten]],2,0),0)</f>
        <v>0</v>
      </c>
      <c r="AA113" s="91">
        <f>IFERROR(VLOOKUP(rennerstabel!$F113,Etappe16[[Rit 16]:[Punten]],2,0),0)</f>
        <v>0</v>
      </c>
      <c r="AB113" s="91">
        <f>IFERROR(VLOOKUP(rennerstabel!$F113,Etappe17[[Rit 17]:[Punten]],2,0),0)</f>
        <v>0</v>
      </c>
      <c r="AC113" s="91">
        <f>IFERROR(VLOOKUP(rennerstabel!$F113,Etappe18[[Rit 18]:[Punten]],2,0),0)</f>
        <v>0</v>
      </c>
      <c r="AD113" s="91">
        <f>IFERROR(VLOOKUP(rennerstabel!$F113,Etappe19[[Rit 19]:[Punten]],2,0),0)</f>
        <v>0</v>
      </c>
      <c r="AE113" s="91">
        <f>IFERROR(VLOOKUP(rennerstabel!$F113,Etappe20[[Rit 20]:[Punten]],2,0),0)</f>
        <v>0</v>
      </c>
      <c r="AF113" s="91">
        <f>IFERROR(VLOOKUP(rennerstabel!$F113,Etappe21[[Rit 21]:[Punten]],2,0),0)</f>
        <v>0</v>
      </c>
      <c r="AG113" s="93">
        <f>IFERROR(VLOOKUP(rennerstabel!$F113,TableGeel[[Renners]:[Punten]],2,0),0)</f>
        <v>0</v>
      </c>
      <c r="AH113" s="93">
        <f>IFERROR(VLOOKUP(rennerstabel!$F113,TablePloeg[[Renners]:[Punten]],2,0),0)</f>
        <v>0</v>
      </c>
      <c r="AI113" s="93">
        <f>IFERROR(VLOOKUP(rennerstabel!$F113,TableGroen[[Renners]:[Punten]],2,0),0)</f>
        <v>0</v>
      </c>
      <c r="AJ113" s="93">
        <f>IFERROR(VLOOKUP(rennerstabel!$F113,TableBolletjes[[Renners]:[Punten]],2,0),0)</f>
        <v>0</v>
      </c>
      <c r="AK113" s="93">
        <f>IFERROR(VLOOKUP(rennerstabel!$F113,TableWit[[Renners]:[Punten]],2,0),0)</f>
        <v>0</v>
      </c>
      <c r="AL113" s="95">
        <f>IF(rennerstabel!$D113="DNS",0,1)</f>
        <v>1</v>
      </c>
    </row>
    <row r="114" spans="2:38" x14ac:dyDescent="0.25">
      <c r="B114" s="83"/>
      <c r="C114" s="83"/>
      <c r="D114" s="83"/>
      <c r="E114" s="84">
        <v>113</v>
      </c>
      <c r="F114" s="84" t="s">
        <v>414</v>
      </c>
      <c r="G114" s="84" t="s">
        <v>412</v>
      </c>
      <c r="H114" s="85">
        <f>SUM(L114:AK114)*rennerstabel!$AL114</f>
        <v>0</v>
      </c>
      <c r="I114" s="86">
        <f>SUM(rennerstabel!$L114:$T114)*rennerstabel!$AL114</f>
        <v>0</v>
      </c>
      <c r="J114" s="87">
        <f>SUM(rennerstabel!$U114:$Z114)*rennerstabel!$AL114</f>
        <v>0</v>
      </c>
      <c r="K114" s="88">
        <f>SUM(rennerstabel!$AA114:$AF114)*rennerstabel!$AL114</f>
        <v>0</v>
      </c>
      <c r="L114" s="89">
        <f>IFERROR(VLOOKUP(rennerstabel!$F114,Etappe1[[Rit 1]:[Punten]],2,0),0)</f>
        <v>0</v>
      </c>
      <c r="M114" s="89">
        <f>IFERROR(VLOOKUP(rennerstabel!$F114,Etappe2[[Rit 2]:[Punten]],2,0),0)</f>
        <v>0</v>
      </c>
      <c r="N114" s="89">
        <f>IFERROR(VLOOKUP(rennerstabel!$F114,Etappe3[[Rit 3]:[Punten]],2,0),0)</f>
        <v>0</v>
      </c>
      <c r="O114" s="89">
        <f>IFERROR(VLOOKUP(rennerstabel!$F114,Etappe4[[Rit 4]:[Punten]],2,0),0)</f>
        <v>0</v>
      </c>
      <c r="P114" s="89">
        <f>IFERROR(VLOOKUP(rennerstabel!$F114,Etappe5[[Rit 5]:[Punten]],2,0),0)</f>
        <v>0</v>
      </c>
      <c r="Q114" s="89">
        <f>IFERROR(VLOOKUP(rennerstabel!$F114,Etappe6[[Rit 6]:[Punten]],2,0),0)</f>
        <v>0</v>
      </c>
      <c r="R114" s="89">
        <f>IFERROR(VLOOKUP(rennerstabel!$F114,Etappe7[[Rit 7]:[Punten]],2,0),0)</f>
        <v>0</v>
      </c>
      <c r="S114" s="89">
        <f>IFERROR(VLOOKUP(rennerstabel!$F114,Etappe8[[Rit 8]:[Punten]],2,0),0)</f>
        <v>0</v>
      </c>
      <c r="T114" s="89">
        <f>IFERROR(VLOOKUP(rennerstabel!$F114,Etappe9[[Rit 9]:[Punten]],2,0),0)</f>
        <v>0</v>
      </c>
      <c r="U114" s="90">
        <f>IFERROR(VLOOKUP(rennerstabel!$F114,Etappe10[[Rit 10]:[Punten]],2,0),0)</f>
        <v>0</v>
      </c>
      <c r="V114" s="90">
        <f>IFERROR(VLOOKUP(rennerstabel!$F114,Etappe11[[Rit 11]:[Punten]],2,0),0)</f>
        <v>0</v>
      </c>
      <c r="W114" s="90">
        <f>IFERROR(VLOOKUP(rennerstabel!$F114,Etappe12[[Rit 12]:[Punten]],2,0),0)</f>
        <v>0</v>
      </c>
      <c r="X114" s="90">
        <f>IFERROR(VLOOKUP(rennerstabel!$F114,Etappe13[[Rit 13]:[Punten]],2,0),0)</f>
        <v>0</v>
      </c>
      <c r="Y114" s="90">
        <f>IFERROR(VLOOKUP(rennerstabel!$F114,Etappe14[[Rit 14]:[Punten]],2,0),0)</f>
        <v>0</v>
      </c>
      <c r="Z114" s="90">
        <f>IFERROR(VLOOKUP(rennerstabel!$F114,Etappe15[[Rit 15]:[Punten]],2,0),0)</f>
        <v>0</v>
      </c>
      <c r="AA114" s="91">
        <f>IFERROR(VLOOKUP(rennerstabel!$F114,Etappe16[[Rit 16]:[Punten]],2,0),0)</f>
        <v>0</v>
      </c>
      <c r="AB114" s="91">
        <f>IFERROR(VLOOKUP(rennerstabel!$F114,Etappe17[[Rit 17]:[Punten]],2,0),0)</f>
        <v>0</v>
      </c>
      <c r="AC114" s="91">
        <f>IFERROR(VLOOKUP(rennerstabel!$F114,Etappe18[[Rit 18]:[Punten]],2,0),0)</f>
        <v>0</v>
      </c>
      <c r="AD114" s="91">
        <f>IFERROR(VLOOKUP(rennerstabel!$F114,Etappe19[[Rit 19]:[Punten]],2,0),0)</f>
        <v>0</v>
      </c>
      <c r="AE114" s="91">
        <f>IFERROR(VLOOKUP(rennerstabel!$F114,Etappe20[[Rit 20]:[Punten]],2,0),0)</f>
        <v>0</v>
      </c>
      <c r="AF114" s="91">
        <f>IFERROR(VLOOKUP(rennerstabel!$F114,Etappe21[[Rit 21]:[Punten]],2,0),0)</f>
        <v>0</v>
      </c>
      <c r="AG114" s="83">
        <f>IFERROR(VLOOKUP(rennerstabel!$F114,TableGeel[[Renners]:[Punten]],2,0),0)</f>
        <v>0</v>
      </c>
      <c r="AH114" s="83">
        <f>IFERROR(VLOOKUP(rennerstabel!$F114,TablePloeg[[Renners]:[Punten]],2,0),0)</f>
        <v>0</v>
      </c>
      <c r="AI114" s="83">
        <f>IFERROR(VLOOKUP(rennerstabel!$F114,TableGroen[[Renners]:[Punten]],2,0),0)</f>
        <v>0</v>
      </c>
      <c r="AJ114" s="83">
        <f>IFERROR(VLOOKUP(rennerstabel!$F114,TableBolletjes[[Renners]:[Punten]],2,0),0)</f>
        <v>0</v>
      </c>
      <c r="AK114" s="83">
        <f>IFERROR(VLOOKUP(rennerstabel!$F114,TableWit[[Renners]:[Punten]],2,0),0)</f>
        <v>0</v>
      </c>
      <c r="AL114" s="92">
        <f>IF(rennerstabel!$D114="DNS",0,1)</f>
        <v>1</v>
      </c>
    </row>
    <row r="115" spans="2:38" x14ac:dyDescent="0.25">
      <c r="B115" s="93"/>
      <c r="C115" s="93"/>
      <c r="D115" s="93"/>
      <c r="E115" s="94">
        <v>114</v>
      </c>
      <c r="F115" s="84" t="s">
        <v>415</v>
      </c>
      <c r="G115" s="84" t="s">
        <v>412</v>
      </c>
      <c r="H115" s="85">
        <f>SUM(L115:AK115)*rennerstabel!$AL115</f>
        <v>0</v>
      </c>
      <c r="I115" s="86">
        <f>SUM(rennerstabel!$L115:$T115)*rennerstabel!$AL115</f>
        <v>0</v>
      </c>
      <c r="J115" s="87">
        <f>SUM(rennerstabel!$U115:$Z115)*rennerstabel!$AL115</f>
        <v>0</v>
      </c>
      <c r="K115" s="88">
        <f>SUM(rennerstabel!$AA115:$AF115)*rennerstabel!$AL115</f>
        <v>0</v>
      </c>
      <c r="L115" s="89">
        <f>IFERROR(VLOOKUP(rennerstabel!$F115,Etappe1[[Rit 1]:[Punten]],2,0),0)</f>
        <v>0</v>
      </c>
      <c r="M115" s="89">
        <f>IFERROR(VLOOKUP(rennerstabel!$F115,Etappe2[[Rit 2]:[Punten]],2,0),0)</f>
        <v>0</v>
      </c>
      <c r="N115" s="89">
        <f>IFERROR(VLOOKUP(rennerstabel!$F115,Etappe3[[Rit 3]:[Punten]],2,0),0)</f>
        <v>0</v>
      </c>
      <c r="O115" s="89">
        <f>IFERROR(VLOOKUP(rennerstabel!$F115,Etappe4[[Rit 4]:[Punten]],2,0),0)</f>
        <v>0</v>
      </c>
      <c r="P115" s="89">
        <f>IFERROR(VLOOKUP(rennerstabel!$F115,Etappe5[[Rit 5]:[Punten]],2,0),0)</f>
        <v>0</v>
      </c>
      <c r="Q115" s="89">
        <f>IFERROR(VLOOKUP(rennerstabel!$F115,Etappe6[[Rit 6]:[Punten]],2,0),0)</f>
        <v>0</v>
      </c>
      <c r="R115" s="89">
        <f>IFERROR(VLOOKUP(rennerstabel!$F115,Etappe7[[Rit 7]:[Punten]],2,0),0)</f>
        <v>0</v>
      </c>
      <c r="S115" s="89">
        <f>IFERROR(VLOOKUP(rennerstabel!$F115,Etappe8[[Rit 8]:[Punten]],2,0),0)</f>
        <v>0</v>
      </c>
      <c r="T115" s="89">
        <f>IFERROR(VLOOKUP(rennerstabel!$F115,Etappe9[[Rit 9]:[Punten]],2,0),0)</f>
        <v>0</v>
      </c>
      <c r="U115" s="90">
        <f>IFERROR(VLOOKUP(rennerstabel!$F115,Etappe10[[Rit 10]:[Punten]],2,0),0)</f>
        <v>0</v>
      </c>
      <c r="V115" s="90">
        <f>IFERROR(VLOOKUP(rennerstabel!$F115,Etappe11[[Rit 11]:[Punten]],2,0),0)</f>
        <v>0</v>
      </c>
      <c r="W115" s="90">
        <f>IFERROR(VLOOKUP(rennerstabel!$F115,Etappe12[[Rit 12]:[Punten]],2,0),0)</f>
        <v>0</v>
      </c>
      <c r="X115" s="90">
        <f>IFERROR(VLOOKUP(rennerstabel!$F115,Etappe13[[Rit 13]:[Punten]],2,0),0)</f>
        <v>0</v>
      </c>
      <c r="Y115" s="90">
        <f>IFERROR(VLOOKUP(rennerstabel!$F115,Etappe14[[Rit 14]:[Punten]],2,0),0)</f>
        <v>0</v>
      </c>
      <c r="Z115" s="90">
        <f>IFERROR(VLOOKUP(rennerstabel!$F115,Etappe15[[Rit 15]:[Punten]],2,0),0)</f>
        <v>0</v>
      </c>
      <c r="AA115" s="91">
        <f>IFERROR(VLOOKUP(rennerstabel!$F115,Etappe16[[Rit 16]:[Punten]],2,0),0)</f>
        <v>0</v>
      </c>
      <c r="AB115" s="91">
        <f>IFERROR(VLOOKUP(rennerstabel!$F115,Etappe17[[Rit 17]:[Punten]],2,0),0)</f>
        <v>0</v>
      </c>
      <c r="AC115" s="91">
        <f>IFERROR(VLOOKUP(rennerstabel!$F115,Etappe18[[Rit 18]:[Punten]],2,0),0)</f>
        <v>0</v>
      </c>
      <c r="AD115" s="91">
        <f>IFERROR(VLOOKUP(rennerstabel!$F115,Etappe19[[Rit 19]:[Punten]],2,0),0)</f>
        <v>0</v>
      </c>
      <c r="AE115" s="91">
        <f>IFERROR(VLOOKUP(rennerstabel!$F115,Etappe20[[Rit 20]:[Punten]],2,0),0)</f>
        <v>0</v>
      </c>
      <c r="AF115" s="91">
        <f>IFERROR(VLOOKUP(rennerstabel!$F115,Etappe21[[Rit 21]:[Punten]],2,0),0)</f>
        <v>0</v>
      </c>
      <c r="AG115" s="93">
        <f>IFERROR(VLOOKUP(rennerstabel!$F115,TableGeel[[Renners]:[Punten]],2,0),0)</f>
        <v>0</v>
      </c>
      <c r="AH115" s="93">
        <f>IFERROR(VLOOKUP(rennerstabel!$F115,TablePloeg[[Renners]:[Punten]],2,0),0)</f>
        <v>0</v>
      </c>
      <c r="AI115" s="93">
        <f>IFERROR(VLOOKUP(rennerstabel!$F115,TableGroen[[Renners]:[Punten]],2,0),0)</f>
        <v>0</v>
      </c>
      <c r="AJ115" s="93">
        <f>IFERROR(VLOOKUP(rennerstabel!$F115,TableBolletjes[[Renners]:[Punten]],2,0),0)</f>
        <v>0</v>
      </c>
      <c r="AK115" s="93">
        <f>IFERROR(VLOOKUP(rennerstabel!$F115,TableWit[[Renners]:[Punten]],2,0),0)</f>
        <v>0</v>
      </c>
      <c r="AL115" s="95">
        <f>IF(rennerstabel!$D115="DNS",0,1)</f>
        <v>1</v>
      </c>
    </row>
    <row r="116" spans="2:38" x14ac:dyDescent="0.25">
      <c r="B116" s="83"/>
      <c r="C116" s="83"/>
      <c r="D116" s="83"/>
      <c r="E116" s="84">
        <v>115</v>
      </c>
      <c r="F116" s="84" t="s">
        <v>416</v>
      </c>
      <c r="G116" s="84" t="s">
        <v>412</v>
      </c>
      <c r="H116" s="85">
        <f>SUM(L116:AK116)*rennerstabel!$AL116</f>
        <v>0</v>
      </c>
      <c r="I116" s="86">
        <f>SUM(rennerstabel!$L116:$T116)*rennerstabel!$AL116</f>
        <v>0</v>
      </c>
      <c r="J116" s="87">
        <f>SUM(rennerstabel!$U116:$Z116)*rennerstabel!$AL116</f>
        <v>0</v>
      </c>
      <c r="K116" s="88">
        <f>SUM(rennerstabel!$AA116:$AF116)*rennerstabel!$AL116</f>
        <v>0</v>
      </c>
      <c r="L116" s="89">
        <f>IFERROR(VLOOKUP(rennerstabel!$F116,Etappe1[[Rit 1]:[Punten]],2,0),0)</f>
        <v>0</v>
      </c>
      <c r="M116" s="89">
        <f>IFERROR(VLOOKUP(rennerstabel!$F116,Etappe2[[Rit 2]:[Punten]],2,0),0)</f>
        <v>0</v>
      </c>
      <c r="N116" s="89">
        <f>IFERROR(VLOOKUP(rennerstabel!$F116,Etappe3[[Rit 3]:[Punten]],2,0),0)</f>
        <v>0</v>
      </c>
      <c r="O116" s="89">
        <f>IFERROR(VLOOKUP(rennerstabel!$F116,Etappe4[[Rit 4]:[Punten]],2,0),0)</f>
        <v>0</v>
      </c>
      <c r="P116" s="89">
        <f>IFERROR(VLOOKUP(rennerstabel!$F116,Etappe5[[Rit 5]:[Punten]],2,0),0)</f>
        <v>0</v>
      </c>
      <c r="Q116" s="89">
        <f>IFERROR(VLOOKUP(rennerstabel!$F116,Etappe6[[Rit 6]:[Punten]],2,0),0)</f>
        <v>0</v>
      </c>
      <c r="R116" s="89">
        <f>IFERROR(VLOOKUP(rennerstabel!$F116,Etappe7[[Rit 7]:[Punten]],2,0),0)</f>
        <v>0</v>
      </c>
      <c r="S116" s="89">
        <f>IFERROR(VLOOKUP(rennerstabel!$F116,Etappe8[[Rit 8]:[Punten]],2,0),0)</f>
        <v>0</v>
      </c>
      <c r="T116" s="89">
        <f>IFERROR(VLOOKUP(rennerstabel!$F116,Etappe9[[Rit 9]:[Punten]],2,0),0)</f>
        <v>0</v>
      </c>
      <c r="U116" s="90">
        <f>IFERROR(VLOOKUP(rennerstabel!$F116,Etappe10[[Rit 10]:[Punten]],2,0),0)</f>
        <v>0</v>
      </c>
      <c r="V116" s="90">
        <f>IFERROR(VLOOKUP(rennerstabel!$F116,Etappe11[[Rit 11]:[Punten]],2,0),0)</f>
        <v>0</v>
      </c>
      <c r="W116" s="90">
        <f>IFERROR(VLOOKUP(rennerstabel!$F116,Etappe12[[Rit 12]:[Punten]],2,0),0)</f>
        <v>0</v>
      </c>
      <c r="X116" s="90">
        <f>IFERROR(VLOOKUP(rennerstabel!$F116,Etappe13[[Rit 13]:[Punten]],2,0),0)</f>
        <v>0</v>
      </c>
      <c r="Y116" s="90">
        <f>IFERROR(VLOOKUP(rennerstabel!$F116,Etappe14[[Rit 14]:[Punten]],2,0),0)</f>
        <v>0</v>
      </c>
      <c r="Z116" s="90">
        <f>IFERROR(VLOOKUP(rennerstabel!$F116,Etappe15[[Rit 15]:[Punten]],2,0),0)</f>
        <v>0</v>
      </c>
      <c r="AA116" s="91">
        <f>IFERROR(VLOOKUP(rennerstabel!$F116,Etappe16[[Rit 16]:[Punten]],2,0),0)</f>
        <v>0</v>
      </c>
      <c r="AB116" s="91">
        <f>IFERROR(VLOOKUP(rennerstabel!$F116,Etappe17[[Rit 17]:[Punten]],2,0),0)</f>
        <v>0</v>
      </c>
      <c r="AC116" s="91">
        <f>IFERROR(VLOOKUP(rennerstabel!$F116,Etappe18[[Rit 18]:[Punten]],2,0),0)</f>
        <v>0</v>
      </c>
      <c r="AD116" s="91">
        <f>IFERROR(VLOOKUP(rennerstabel!$F116,Etappe19[[Rit 19]:[Punten]],2,0),0)</f>
        <v>0</v>
      </c>
      <c r="AE116" s="91">
        <f>IFERROR(VLOOKUP(rennerstabel!$F116,Etappe20[[Rit 20]:[Punten]],2,0),0)</f>
        <v>0</v>
      </c>
      <c r="AF116" s="91">
        <f>IFERROR(VLOOKUP(rennerstabel!$F116,Etappe21[[Rit 21]:[Punten]],2,0),0)</f>
        <v>0</v>
      </c>
      <c r="AG116" s="83">
        <f>IFERROR(VLOOKUP(rennerstabel!$F116,TableGeel[[Renners]:[Punten]],2,0),0)</f>
        <v>0</v>
      </c>
      <c r="AH116" s="83">
        <f>IFERROR(VLOOKUP(rennerstabel!$F116,TablePloeg[[Renners]:[Punten]],2,0),0)</f>
        <v>0</v>
      </c>
      <c r="AI116" s="83">
        <f>IFERROR(VLOOKUP(rennerstabel!$F116,TableGroen[[Renners]:[Punten]],2,0),0)</f>
        <v>0</v>
      </c>
      <c r="AJ116" s="83">
        <f>IFERROR(VLOOKUP(rennerstabel!$F116,TableBolletjes[[Renners]:[Punten]],2,0),0)</f>
        <v>0</v>
      </c>
      <c r="AK116" s="83">
        <f>IFERROR(VLOOKUP(rennerstabel!$F116,TableWit[[Renners]:[Punten]],2,0),0)</f>
        <v>0</v>
      </c>
      <c r="AL116" s="92">
        <f>IF(rennerstabel!$D116="DNS",0,1)</f>
        <v>1</v>
      </c>
    </row>
    <row r="117" spans="2:38" x14ac:dyDescent="0.25">
      <c r="B117" s="93"/>
      <c r="C117" s="93"/>
      <c r="D117" s="93"/>
      <c r="E117" s="94">
        <v>116</v>
      </c>
      <c r="F117" s="84" t="s">
        <v>417</v>
      </c>
      <c r="G117" s="84" t="s">
        <v>412</v>
      </c>
      <c r="H117" s="85">
        <f>SUM(L117:AK117)*rennerstabel!$AL117</f>
        <v>0</v>
      </c>
      <c r="I117" s="86">
        <f>SUM(rennerstabel!$L117:$T117)*rennerstabel!$AL117</f>
        <v>0</v>
      </c>
      <c r="J117" s="87">
        <f>SUM(rennerstabel!$U117:$Z117)*rennerstabel!$AL117</f>
        <v>0</v>
      </c>
      <c r="K117" s="88">
        <f>SUM(rennerstabel!$AA117:$AF117)*rennerstabel!$AL117</f>
        <v>0</v>
      </c>
      <c r="L117" s="89">
        <f>IFERROR(VLOOKUP(rennerstabel!$F117,Etappe1[[Rit 1]:[Punten]],2,0),0)</f>
        <v>0</v>
      </c>
      <c r="M117" s="89">
        <f>IFERROR(VLOOKUP(rennerstabel!$F117,Etappe2[[Rit 2]:[Punten]],2,0),0)</f>
        <v>0</v>
      </c>
      <c r="N117" s="89">
        <f>IFERROR(VLOOKUP(rennerstabel!$F117,Etappe3[[Rit 3]:[Punten]],2,0),0)</f>
        <v>0</v>
      </c>
      <c r="O117" s="89">
        <f>IFERROR(VLOOKUP(rennerstabel!$F117,Etappe4[[Rit 4]:[Punten]],2,0),0)</f>
        <v>0</v>
      </c>
      <c r="P117" s="89">
        <f>IFERROR(VLOOKUP(rennerstabel!$F117,Etappe5[[Rit 5]:[Punten]],2,0),0)</f>
        <v>0</v>
      </c>
      <c r="Q117" s="89">
        <f>IFERROR(VLOOKUP(rennerstabel!$F117,Etappe6[[Rit 6]:[Punten]],2,0),0)</f>
        <v>0</v>
      </c>
      <c r="R117" s="89">
        <f>IFERROR(VLOOKUP(rennerstabel!$F117,Etappe7[[Rit 7]:[Punten]],2,0),0)</f>
        <v>0</v>
      </c>
      <c r="S117" s="89">
        <f>IFERROR(VLOOKUP(rennerstabel!$F117,Etappe8[[Rit 8]:[Punten]],2,0),0)</f>
        <v>0</v>
      </c>
      <c r="T117" s="89">
        <f>IFERROR(VLOOKUP(rennerstabel!$F117,Etappe9[[Rit 9]:[Punten]],2,0),0)</f>
        <v>0</v>
      </c>
      <c r="U117" s="90">
        <f>IFERROR(VLOOKUP(rennerstabel!$F117,Etappe10[[Rit 10]:[Punten]],2,0),0)</f>
        <v>0</v>
      </c>
      <c r="V117" s="90">
        <f>IFERROR(VLOOKUP(rennerstabel!$F117,Etappe11[[Rit 11]:[Punten]],2,0),0)</f>
        <v>0</v>
      </c>
      <c r="W117" s="90">
        <f>IFERROR(VLOOKUP(rennerstabel!$F117,Etappe12[[Rit 12]:[Punten]],2,0),0)</f>
        <v>0</v>
      </c>
      <c r="X117" s="90">
        <f>IFERROR(VLOOKUP(rennerstabel!$F117,Etappe13[[Rit 13]:[Punten]],2,0),0)</f>
        <v>0</v>
      </c>
      <c r="Y117" s="90">
        <f>IFERROR(VLOOKUP(rennerstabel!$F117,Etappe14[[Rit 14]:[Punten]],2,0),0)</f>
        <v>0</v>
      </c>
      <c r="Z117" s="90">
        <f>IFERROR(VLOOKUP(rennerstabel!$F117,Etappe15[[Rit 15]:[Punten]],2,0),0)</f>
        <v>0</v>
      </c>
      <c r="AA117" s="91">
        <f>IFERROR(VLOOKUP(rennerstabel!$F117,Etappe16[[Rit 16]:[Punten]],2,0),0)</f>
        <v>0</v>
      </c>
      <c r="AB117" s="91">
        <f>IFERROR(VLOOKUP(rennerstabel!$F117,Etappe17[[Rit 17]:[Punten]],2,0),0)</f>
        <v>0</v>
      </c>
      <c r="AC117" s="91">
        <f>IFERROR(VLOOKUP(rennerstabel!$F117,Etappe18[[Rit 18]:[Punten]],2,0),0)</f>
        <v>0</v>
      </c>
      <c r="AD117" s="91">
        <f>IFERROR(VLOOKUP(rennerstabel!$F117,Etappe19[[Rit 19]:[Punten]],2,0),0)</f>
        <v>0</v>
      </c>
      <c r="AE117" s="91">
        <f>IFERROR(VLOOKUP(rennerstabel!$F117,Etappe20[[Rit 20]:[Punten]],2,0),0)</f>
        <v>0</v>
      </c>
      <c r="AF117" s="91">
        <f>IFERROR(VLOOKUP(rennerstabel!$F117,Etappe21[[Rit 21]:[Punten]],2,0),0)</f>
        <v>0</v>
      </c>
      <c r="AG117" s="93">
        <f>IFERROR(VLOOKUP(rennerstabel!$F117,TableGeel[[Renners]:[Punten]],2,0),0)</f>
        <v>0</v>
      </c>
      <c r="AH117" s="93">
        <f>IFERROR(VLOOKUP(rennerstabel!$F117,TablePloeg[[Renners]:[Punten]],2,0),0)</f>
        <v>0</v>
      </c>
      <c r="AI117" s="93">
        <f>IFERROR(VLOOKUP(rennerstabel!$F117,TableGroen[[Renners]:[Punten]],2,0),0)</f>
        <v>0</v>
      </c>
      <c r="AJ117" s="93">
        <f>IFERROR(VLOOKUP(rennerstabel!$F117,TableBolletjes[[Renners]:[Punten]],2,0),0)</f>
        <v>0</v>
      </c>
      <c r="AK117" s="93">
        <f>IFERROR(VLOOKUP(rennerstabel!$F117,TableWit[[Renners]:[Punten]],2,0),0)</f>
        <v>0</v>
      </c>
      <c r="AL117" s="95">
        <f>IF(rennerstabel!$D117="DNS",0,1)</f>
        <v>1</v>
      </c>
    </row>
    <row r="118" spans="2:38" x14ac:dyDescent="0.25">
      <c r="B118" s="83"/>
      <c r="C118" s="83"/>
      <c r="D118" s="83"/>
      <c r="E118" s="84">
        <v>117</v>
      </c>
      <c r="F118" s="84" t="s">
        <v>418</v>
      </c>
      <c r="G118" s="84" t="s">
        <v>412</v>
      </c>
      <c r="H118" s="85">
        <f>SUM(L118:AK118)*rennerstabel!$AL118</f>
        <v>0</v>
      </c>
      <c r="I118" s="86">
        <f>SUM(rennerstabel!$L118:$T118)*rennerstabel!$AL118</f>
        <v>0</v>
      </c>
      <c r="J118" s="87">
        <f>SUM(rennerstabel!$U118:$Z118)*rennerstabel!$AL118</f>
        <v>0</v>
      </c>
      <c r="K118" s="88">
        <f>SUM(rennerstabel!$AA118:$AF118)*rennerstabel!$AL118</f>
        <v>0</v>
      </c>
      <c r="L118" s="89">
        <f>IFERROR(VLOOKUP(rennerstabel!$F118,Etappe1[[Rit 1]:[Punten]],2,0),0)</f>
        <v>0</v>
      </c>
      <c r="M118" s="89">
        <f>IFERROR(VLOOKUP(rennerstabel!$F118,Etappe2[[Rit 2]:[Punten]],2,0),0)</f>
        <v>0</v>
      </c>
      <c r="N118" s="89">
        <f>IFERROR(VLOOKUP(rennerstabel!$F118,Etappe3[[Rit 3]:[Punten]],2,0),0)</f>
        <v>0</v>
      </c>
      <c r="O118" s="89">
        <f>IFERROR(VLOOKUP(rennerstabel!$F118,Etappe4[[Rit 4]:[Punten]],2,0),0)</f>
        <v>0</v>
      </c>
      <c r="P118" s="89">
        <f>IFERROR(VLOOKUP(rennerstabel!$F118,Etappe5[[Rit 5]:[Punten]],2,0),0)</f>
        <v>0</v>
      </c>
      <c r="Q118" s="89">
        <f>IFERROR(VLOOKUP(rennerstabel!$F118,Etappe6[[Rit 6]:[Punten]],2,0),0)</f>
        <v>0</v>
      </c>
      <c r="R118" s="89">
        <f>IFERROR(VLOOKUP(rennerstabel!$F118,Etappe7[[Rit 7]:[Punten]],2,0),0)</f>
        <v>0</v>
      </c>
      <c r="S118" s="89">
        <f>IFERROR(VLOOKUP(rennerstabel!$F118,Etappe8[[Rit 8]:[Punten]],2,0),0)</f>
        <v>0</v>
      </c>
      <c r="T118" s="89">
        <f>IFERROR(VLOOKUP(rennerstabel!$F118,Etappe9[[Rit 9]:[Punten]],2,0),0)</f>
        <v>0</v>
      </c>
      <c r="U118" s="90">
        <f>IFERROR(VLOOKUP(rennerstabel!$F118,Etappe10[[Rit 10]:[Punten]],2,0),0)</f>
        <v>0</v>
      </c>
      <c r="V118" s="90">
        <f>IFERROR(VLOOKUP(rennerstabel!$F118,Etappe11[[Rit 11]:[Punten]],2,0),0)</f>
        <v>0</v>
      </c>
      <c r="W118" s="90">
        <f>IFERROR(VLOOKUP(rennerstabel!$F118,Etappe12[[Rit 12]:[Punten]],2,0),0)</f>
        <v>0</v>
      </c>
      <c r="X118" s="90">
        <f>IFERROR(VLOOKUP(rennerstabel!$F118,Etappe13[[Rit 13]:[Punten]],2,0),0)</f>
        <v>0</v>
      </c>
      <c r="Y118" s="90">
        <f>IFERROR(VLOOKUP(rennerstabel!$F118,Etappe14[[Rit 14]:[Punten]],2,0),0)</f>
        <v>0</v>
      </c>
      <c r="Z118" s="90">
        <f>IFERROR(VLOOKUP(rennerstabel!$F118,Etappe15[[Rit 15]:[Punten]],2,0),0)</f>
        <v>0</v>
      </c>
      <c r="AA118" s="91">
        <f>IFERROR(VLOOKUP(rennerstabel!$F118,Etappe16[[Rit 16]:[Punten]],2,0),0)</f>
        <v>0</v>
      </c>
      <c r="AB118" s="91">
        <f>IFERROR(VLOOKUP(rennerstabel!$F118,Etappe17[[Rit 17]:[Punten]],2,0),0)</f>
        <v>0</v>
      </c>
      <c r="AC118" s="91">
        <f>IFERROR(VLOOKUP(rennerstabel!$F118,Etappe18[[Rit 18]:[Punten]],2,0),0)</f>
        <v>0</v>
      </c>
      <c r="AD118" s="91">
        <f>IFERROR(VLOOKUP(rennerstabel!$F118,Etappe19[[Rit 19]:[Punten]],2,0),0)</f>
        <v>0</v>
      </c>
      <c r="AE118" s="91">
        <f>IFERROR(VLOOKUP(rennerstabel!$F118,Etappe20[[Rit 20]:[Punten]],2,0),0)</f>
        <v>0</v>
      </c>
      <c r="AF118" s="91">
        <f>IFERROR(VLOOKUP(rennerstabel!$F118,Etappe21[[Rit 21]:[Punten]],2,0),0)</f>
        <v>0</v>
      </c>
      <c r="AG118" s="83">
        <f>IFERROR(VLOOKUP(rennerstabel!$F118,TableGeel[[Renners]:[Punten]],2,0),0)</f>
        <v>0</v>
      </c>
      <c r="AH118" s="83">
        <f>IFERROR(VLOOKUP(rennerstabel!$F118,TablePloeg[[Renners]:[Punten]],2,0),0)</f>
        <v>0</v>
      </c>
      <c r="AI118" s="83">
        <f>IFERROR(VLOOKUP(rennerstabel!$F118,TableGroen[[Renners]:[Punten]],2,0),0)</f>
        <v>0</v>
      </c>
      <c r="AJ118" s="83">
        <f>IFERROR(VLOOKUP(rennerstabel!$F118,TableBolletjes[[Renners]:[Punten]],2,0),0)</f>
        <v>0</v>
      </c>
      <c r="AK118" s="83">
        <f>IFERROR(VLOOKUP(rennerstabel!$F118,TableWit[[Renners]:[Punten]],2,0),0)</f>
        <v>0</v>
      </c>
      <c r="AL118" s="92">
        <f>IF(rennerstabel!$D118="DNS",0,1)</f>
        <v>1</v>
      </c>
    </row>
    <row r="119" spans="2:38" x14ac:dyDescent="0.25">
      <c r="B119" s="93"/>
      <c r="C119" s="93"/>
      <c r="D119" s="93" t="s">
        <v>517</v>
      </c>
      <c r="E119" s="94">
        <v>118</v>
      </c>
      <c r="F119" s="84" t="s">
        <v>419</v>
      </c>
      <c r="G119" s="84" t="s">
        <v>412</v>
      </c>
      <c r="H119" s="85">
        <f>SUM(L119:AK119)*rennerstabel!$AL119</f>
        <v>0</v>
      </c>
      <c r="I119" s="86">
        <f>SUM(rennerstabel!$L119:$T119)*rennerstabel!$AL119</f>
        <v>0</v>
      </c>
      <c r="J119" s="87">
        <f>SUM(rennerstabel!$U119:$Z119)*rennerstabel!$AL119</f>
        <v>0</v>
      </c>
      <c r="K119" s="88">
        <f>SUM(rennerstabel!$AA119:$AF119)*rennerstabel!$AL119</f>
        <v>0</v>
      </c>
      <c r="L119" s="89">
        <f>IFERROR(VLOOKUP(rennerstabel!$F119,Etappe1[[Rit 1]:[Punten]],2,0),0)</f>
        <v>0</v>
      </c>
      <c r="M119" s="89">
        <f>IFERROR(VLOOKUP(rennerstabel!$F119,Etappe2[[Rit 2]:[Punten]],2,0),0)</f>
        <v>0</v>
      </c>
      <c r="N119" s="89">
        <f>IFERROR(VLOOKUP(rennerstabel!$F119,Etappe3[[Rit 3]:[Punten]],2,0),0)</f>
        <v>0</v>
      </c>
      <c r="O119" s="89">
        <f>IFERROR(VLOOKUP(rennerstabel!$F119,Etappe4[[Rit 4]:[Punten]],2,0),0)</f>
        <v>0</v>
      </c>
      <c r="P119" s="89">
        <f>IFERROR(VLOOKUP(rennerstabel!$F119,Etappe5[[Rit 5]:[Punten]],2,0),0)</f>
        <v>0</v>
      </c>
      <c r="Q119" s="89">
        <f>IFERROR(VLOOKUP(rennerstabel!$F119,Etappe6[[Rit 6]:[Punten]],2,0),0)</f>
        <v>0</v>
      </c>
      <c r="R119" s="89">
        <f>IFERROR(VLOOKUP(rennerstabel!$F119,Etappe7[[Rit 7]:[Punten]],2,0),0)</f>
        <v>0</v>
      </c>
      <c r="S119" s="89">
        <f>IFERROR(VLOOKUP(rennerstabel!$F119,Etappe8[[Rit 8]:[Punten]],2,0),0)</f>
        <v>0</v>
      </c>
      <c r="T119" s="89">
        <f>IFERROR(VLOOKUP(rennerstabel!$F119,Etappe9[[Rit 9]:[Punten]],2,0),0)</f>
        <v>0</v>
      </c>
      <c r="U119" s="90">
        <f>IFERROR(VLOOKUP(rennerstabel!$F119,Etappe10[[Rit 10]:[Punten]],2,0),0)</f>
        <v>0</v>
      </c>
      <c r="V119" s="90">
        <f>IFERROR(VLOOKUP(rennerstabel!$F119,Etappe11[[Rit 11]:[Punten]],2,0),0)</f>
        <v>0</v>
      </c>
      <c r="W119" s="90">
        <f>IFERROR(VLOOKUP(rennerstabel!$F119,Etappe12[[Rit 12]:[Punten]],2,0),0)</f>
        <v>0</v>
      </c>
      <c r="X119" s="90">
        <f>IFERROR(VLOOKUP(rennerstabel!$F119,Etappe13[[Rit 13]:[Punten]],2,0),0)</f>
        <v>0</v>
      </c>
      <c r="Y119" s="90">
        <f>IFERROR(VLOOKUP(rennerstabel!$F119,Etappe14[[Rit 14]:[Punten]],2,0),0)</f>
        <v>0</v>
      </c>
      <c r="Z119" s="90">
        <f>IFERROR(VLOOKUP(rennerstabel!$F119,Etappe15[[Rit 15]:[Punten]],2,0),0)</f>
        <v>0</v>
      </c>
      <c r="AA119" s="91">
        <f>IFERROR(VLOOKUP(rennerstabel!$F119,Etappe16[[Rit 16]:[Punten]],2,0),0)</f>
        <v>0</v>
      </c>
      <c r="AB119" s="91">
        <f>IFERROR(VLOOKUP(rennerstabel!$F119,Etappe17[[Rit 17]:[Punten]],2,0),0)</f>
        <v>0</v>
      </c>
      <c r="AC119" s="91">
        <f>IFERROR(VLOOKUP(rennerstabel!$F119,Etappe18[[Rit 18]:[Punten]],2,0),0)</f>
        <v>0</v>
      </c>
      <c r="AD119" s="91">
        <f>IFERROR(VLOOKUP(rennerstabel!$F119,Etappe19[[Rit 19]:[Punten]],2,0),0)</f>
        <v>0</v>
      </c>
      <c r="AE119" s="91">
        <f>IFERROR(VLOOKUP(rennerstabel!$F119,Etappe20[[Rit 20]:[Punten]],2,0),0)</f>
        <v>0</v>
      </c>
      <c r="AF119" s="91">
        <f>IFERROR(VLOOKUP(rennerstabel!$F119,Etappe21[[Rit 21]:[Punten]],2,0),0)</f>
        <v>0</v>
      </c>
      <c r="AG119" s="93">
        <f>IFERROR(VLOOKUP(rennerstabel!$F119,TableGeel[[Renners]:[Punten]],2,0),0)</f>
        <v>0</v>
      </c>
      <c r="AH119" s="93">
        <f>IFERROR(VLOOKUP(rennerstabel!$F119,TablePloeg[[Renners]:[Punten]],2,0),0)</f>
        <v>0</v>
      </c>
      <c r="AI119" s="93">
        <f>IFERROR(VLOOKUP(rennerstabel!$F119,TableGroen[[Renners]:[Punten]],2,0),0)</f>
        <v>0</v>
      </c>
      <c r="AJ119" s="93">
        <f>IFERROR(VLOOKUP(rennerstabel!$F119,TableBolletjes[[Renners]:[Punten]],2,0),0)</f>
        <v>0</v>
      </c>
      <c r="AK119" s="93">
        <f>IFERROR(VLOOKUP(rennerstabel!$F119,TableWit[[Renners]:[Punten]],2,0),0)</f>
        <v>0</v>
      </c>
      <c r="AL119" s="95">
        <f>IF(rennerstabel!$D119="DNS",0,1)</f>
        <v>0</v>
      </c>
    </row>
    <row r="120" spans="2:38" x14ac:dyDescent="0.25">
      <c r="B120" s="83"/>
      <c r="C120" s="83"/>
      <c r="D120" s="83" t="s">
        <v>517</v>
      </c>
      <c r="E120" s="84">
        <v>119</v>
      </c>
      <c r="F120" s="84" t="s">
        <v>420</v>
      </c>
      <c r="G120" s="84" t="s">
        <v>412</v>
      </c>
      <c r="H120" s="85">
        <f>SUM(L120:AK120)*rennerstabel!$AL120</f>
        <v>0</v>
      </c>
      <c r="I120" s="86">
        <f>SUM(rennerstabel!$L120:$T120)*rennerstabel!$AL120</f>
        <v>0</v>
      </c>
      <c r="J120" s="87">
        <f>SUM(rennerstabel!$U120:$Z120)*rennerstabel!$AL120</f>
        <v>0</v>
      </c>
      <c r="K120" s="88">
        <f>SUM(rennerstabel!$AA120:$AF120)*rennerstabel!$AL120</f>
        <v>0</v>
      </c>
      <c r="L120" s="89">
        <f>IFERROR(VLOOKUP(rennerstabel!$F120,Etappe1[[Rit 1]:[Punten]],2,0),0)</f>
        <v>0</v>
      </c>
      <c r="M120" s="89">
        <f>IFERROR(VLOOKUP(rennerstabel!$F120,Etappe2[[Rit 2]:[Punten]],2,0),0)</f>
        <v>0</v>
      </c>
      <c r="N120" s="89">
        <f>IFERROR(VLOOKUP(rennerstabel!$F120,Etappe3[[Rit 3]:[Punten]],2,0),0)</f>
        <v>0</v>
      </c>
      <c r="O120" s="89">
        <f>IFERROR(VLOOKUP(rennerstabel!$F120,Etappe4[[Rit 4]:[Punten]],2,0),0)</f>
        <v>0</v>
      </c>
      <c r="P120" s="89">
        <f>IFERROR(VLOOKUP(rennerstabel!$F120,Etappe5[[Rit 5]:[Punten]],2,0),0)</f>
        <v>0</v>
      </c>
      <c r="Q120" s="89">
        <f>IFERROR(VLOOKUP(rennerstabel!$F120,Etappe6[[Rit 6]:[Punten]],2,0),0)</f>
        <v>0</v>
      </c>
      <c r="R120" s="89">
        <f>IFERROR(VLOOKUP(rennerstabel!$F120,Etappe7[[Rit 7]:[Punten]],2,0),0)</f>
        <v>0</v>
      </c>
      <c r="S120" s="89">
        <f>IFERROR(VLOOKUP(rennerstabel!$F120,Etappe8[[Rit 8]:[Punten]],2,0),0)</f>
        <v>0</v>
      </c>
      <c r="T120" s="89">
        <f>IFERROR(VLOOKUP(rennerstabel!$F120,Etappe9[[Rit 9]:[Punten]],2,0),0)</f>
        <v>0</v>
      </c>
      <c r="U120" s="90">
        <f>IFERROR(VLOOKUP(rennerstabel!$F120,Etappe10[[Rit 10]:[Punten]],2,0),0)</f>
        <v>0</v>
      </c>
      <c r="V120" s="90">
        <f>IFERROR(VLOOKUP(rennerstabel!$F120,Etappe11[[Rit 11]:[Punten]],2,0),0)</f>
        <v>0</v>
      </c>
      <c r="W120" s="90">
        <f>IFERROR(VLOOKUP(rennerstabel!$F120,Etappe12[[Rit 12]:[Punten]],2,0),0)</f>
        <v>0</v>
      </c>
      <c r="X120" s="90">
        <f>IFERROR(VLOOKUP(rennerstabel!$F120,Etappe13[[Rit 13]:[Punten]],2,0),0)</f>
        <v>0</v>
      </c>
      <c r="Y120" s="90">
        <f>IFERROR(VLOOKUP(rennerstabel!$F120,Etappe14[[Rit 14]:[Punten]],2,0),0)</f>
        <v>0</v>
      </c>
      <c r="Z120" s="90">
        <f>IFERROR(VLOOKUP(rennerstabel!$F120,Etappe15[[Rit 15]:[Punten]],2,0),0)</f>
        <v>0</v>
      </c>
      <c r="AA120" s="91">
        <f>IFERROR(VLOOKUP(rennerstabel!$F120,Etappe16[[Rit 16]:[Punten]],2,0),0)</f>
        <v>0</v>
      </c>
      <c r="AB120" s="91">
        <f>IFERROR(VLOOKUP(rennerstabel!$F120,Etappe17[[Rit 17]:[Punten]],2,0),0)</f>
        <v>0</v>
      </c>
      <c r="AC120" s="91">
        <f>IFERROR(VLOOKUP(rennerstabel!$F120,Etappe18[[Rit 18]:[Punten]],2,0),0)</f>
        <v>0</v>
      </c>
      <c r="AD120" s="91">
        <f>IFERROR(VLOOKUP(rennerstabel!$F120,Etappe19[[Rit 19]:[Punten]],2,0),0)</f>
        <v>0</v>
      </c>
      <c r="AE120" s="91">
        <f>IFERROR(VLOOKUP(rennerstabel!$F120,Etappe20[[Rit 20]:[Punten]],2,0),0)</f>
        <v>0</v>
      </c>
      <c r="AF120" s="91">
        <f>IFERROR(VLOOKUP(rennerstabel!$F120,Etappe21[[Rit 21]:[Punten]],2,0),0)</f>
        <v>0</v>
      </c>
      <c r="AG120" s="83">
        <f>IFERROR(VLOOKUP(rennerstabel!$F120,TableGeel[[Renners]:[Punten]],2,0),0)</f>
        <v>0</v>
      </c>
      <c r="AH120" s="83">
        <f>IFERROR(VLOOKUP(rennerstabel!$F120,TablePloeg[[Renners]:[Punten]],2,0),0)</f>
        <v>0</v>
      </c>
      <c r="AI120" s="83">
        <f>IFERROR(VLOOKUP(rennerstabel!$F120,TableGroen[[Renners]:[Punten]],2,0),0)</f>
        <v>0</v>
      </c>
      <c r="AJ120" s="83">
        <f>IFERROR(VLOOKUP(rennerstabel!$F120,TableBolletjes[[Renners]:[Punten]],2,0),0)</f>
        <v>0</v>
      </c>
      <c r="AK120" s="83">
        <f>IFERROR(VLOOKUP(rennerstabel!$F120,TableWit[[Renners]:[Punten]],2,0),0)</f>
        <v>0</v>
      </c>
      <c r="AL120" s="92">
        <f>IF(rennerstabel!$D120="DNS",0,1)</f>
        <v>0</v>
      </c>
    </row>
    <row r="121" spans="2:38" x14ac:dyDescent="0.25">
      <c r="B121" s="93"/>
      <c r="C121" s="93"/>
      <c r="D121" s="93"/>
      <c r="E121" s="94">
        <v>120</v>
      </c>
      <c r="F121" s="84" t="s">
        <v>421</v>
      </c>
      <c r="G121" s="84" t="s">
        <v>412</v>
      </c>
      <c r="H121" s="85">
        <f>SUM(L121:AK121)*rennerstabel!$AL121</f>
        <v>0</v>
      </c>
      <c r="I121" s="86">
        <f>SUM(rennerstabel!$L121:$T121)*rennerstabel!$AL121</f>
        <v>0</v>
      </c>
      <c r="J121" s="87">
        <f>SUM(rennerstabel!$U121:$Z121)*rennerstabel!$AL121</f>
        <v>0</v>
      </c>
      <c r="K121" s="88">
        <f>SUM(rennerstabel!$AA121:$AF121)*rennerstabel!$AL121</f>
        <v>0</v>
      </c>
      <c r="L121" s="89">
        <f>IFERROR(VLOOKUP(rennerstabel!$F121,Etappe1[[Rit 1]:[Punten]],2,0),0)</f>
        <v>0</v>
      </c>
      <c r="M121" s="89">
        <f>IFERROR(VLOOKUP(rennerstabel!$F121,Etappe2[[Rit 2]:[Punten]],2,0),0)</f>
        <v>0</v>
      </c>
      <c r="N121" s="89">
        <f>IFERROR(VLOOKUP(rennerstabel!$F121,Etappe3[[Rit 3]:[Punten]],2,0),0)</f>
        <v>0</v>
      </c>
      <c r="O121" s="89">
        <f>IFERROR(VLOOKUP(rennerstabel!$F121,Etappe4[[Rit 4]:[Punten]],2,0),0)</f>
        <v>0</v>
      </c>
      <c r="P121" s="89">
        <f>IFERROR(VLOOKUP(rennerstabel!$F121,Etappe5[[Rit 5]:[Punten]],2,0),0)</f>
        <v>0</v>
      </c>
      <c r="Q121" s="89">
        <f>IFERROR(VLOOKUP(rennerstabel!$F121,Etappe6[[Rit 6]:[Punten]],2,0),0)</f>
        <v>0</v>
      </c>
      <c r="R121" s="89">
        <f>IFERROR(VLOOKUP(rennerstabel!$F121,Etappe7[[Rit 7]:[Punten]],2,0),0)</f>
        <v>0</v>
      </c>
      <c r="S121" s="89">
        <f>IFERROR(VLOOKUP(rennerstabel!$F121,Etappe8[[Rit 8]:[Punten]],2,0),0)</f>
        <v>0</v>
      </c>
      <c r="T121" s="89">
        <f>IFERROR(VLOOKUP(rennerstabel!$F121,Etappe9[[Rit 9]:[Punten]],2,0),0)</f>
        <v>0</v>
      </c>
      <c r="U121" s="90">
        <f>IFERROR(VLOOKUP(rennerstabel!$F121,Etappe10[[Rit 10]:[Punten]],2,0),0)</f>
        <v>0</v>
      </c>
      <c r="V121" s="90">
        <f>IFERROR(VLOOKUP(rennerstabel!$F121,Etappe11[[Rit 11]:[Punten]],2,0),0)</f>
        <v>0</v>
      </c>
      <c r="W121" s="90">
        <f>IFERROR(VLOOKUP(rennerstabel!$F121,Etappe12[[Rit 12]:[Punten]],2,0),0)</f>
        <v>0</v>
      </c>
      <c r="X121" s="90">
        <f>IFERROR(VLOOKUP(rennerstabel!$F121,Etappe13[[Rit 13]:[Punten]],2,0),0)</f>
        <v>0</v>
      </c>
      <c r="Y121" s="90">
        <f>IFERROR(VLOOKUP(rennerstabel!$F121,Etappe14[[Rit 14]:[Punten]],2,0),0)</f>
        <v>0</v>
      </c>
      <c r="Z121" s="90">
        <f>IFERROR(VLOOKUP(rennerstabel!$F121,Etappe15[[Rit 15]:[Punten]],2,0),0)</f>
        <v>0</v>
      </c>
      <c r="AA121" s="91">
        <f>IFERROR(VLOOKUP(rennerstabel!$F121,Etappe16[[Rit 16]:[Punten]],2,0),0)</f>
        <v>0</v>
      </c>
      <c r="AB121" s="91">
        <f>IFERROR(VLOOKUP(rennerstabel!$F121,Etappe17[[Rit 17]:[Punten]],2,0),0)</f>
        <v>0</v>
      </c>
      <c r="AC121" s="91">
        <f>IFERROR(VLOOKUP(rennerstabel!$F121,Etappe18[[Rit 18]:[Punten]],2,0),0)</f>
        <v>0</v>
      </c>
      <c r="AD121" s="91">
        <f>IFERROR(VLOOKUP(rennerstabel!$F121,Etappe19[[Rit 19]:[Punten]],2,0),0)</f>
        <v>0</v>
      </c>
      <c r="AE121" s="91">
        <f>IFERROR(VLOOKUP(rennerstabel!$F121,Etappe20[[Rit 20]:[Punten]],2,0),0)</f>
        <v>0</v>
      </c>
      <c r="AF121" s="91">
        <f>IFERROR(VLOOKUP(rennerstabel!$F121,Etappe21[[Rit 21]:[Punten]],2,0),0)</f>
        <v>0</v>
      </c>
      <c r="AG121" s="93">
        <f>IFERROR(VLOOKUP(rennerstabel!$F121,TableGeel[[Renners]:[Punten]],2,0),0)</f>
        <v>0</v>
      </c>
      <c r="AH121" s="93">
        <f>IFERROR(VLOOKUP(rennerstabel!$F121,TablePloeg[[Renners]:[Punten]],2,0),0)</f>
        <v>0</v>
      </c>
      <c r="AI121" s="93">
        <f>IFERROR(VLOOKUP(rennerstabel!$F121,TableGroen[[Renners]:[Punten]],2,0),0)</f>
        <v>0</v>
      </c>
      <c r="AJ121" s="93">
        <f>IFERROR(VLOOKUP(rennerstabel!$F121,TableBolletjes[[Renners]:[Punten]],2,0),0)</f>
        <v>0</v>
      </c>
      <c r="AK121" s="93">
        <f>IFERROR(VLOOKUP(rennerstabel!$F121,TableWit[[Renners]:[Punten]],2,0),0)</f>
        <v>0</v>
      </c>
      <c r="AL121" s="95">
        <f>IF(rennerstabel!$D121="DNS",0,1)</f>
        <v>1</v>
      </c>
    </row>
    <row r="122" spans="2:38" x14ac:dyDescent="0.25">
      <c r="B122" s="83"/>
      <c r="C122" s="83"/>
      <c r="D122" s="83"/>
      <c r="E122" s="84">
        <v>121</v>
      </c>
      <c r="F122" s="84" t="s">
        <v>208</v>
      </c>
      <c r="G122" s="84" t="s">
        <v>422</v>
      </c>
      <c r="H122" s="85">
        <f>SUM(L122:AK122)*rennerstabel!$AL122</f>
        <v>0</v>
      </c>
      <c r="I122" s="86">
        <f>SUM(rennerstabel!$L122:$T122)*rennerstabel!$AL122</f>
        <v>0</v>
      </c>
      <c r="J122" s="87">
        <f>SUM(rennerstabel!$U122:$Z122)*rennerstabel!$AL122</f>
        <v>0</v>
      </c>
      <c r="K122" s="88">
        <f>SUM(rennerstabel!$AA122:$AF122)*rennerstabel!$AL122</f>
        <v>0</v>
      </c>
      <c r="L122" s="89">
        <f>IFERROR(VLOOKUP(rennerstabel!$F122,Etappe1[[Rit 1]:[Punten]],2,0),0)</f>
        <v>0</v>
      </c>
      <c r="M122" s="89">
        <f>IFERROR(VLOOKUP(rennerstabel!$F122,Etappe2[[Rit 2]:[Punten]],2,0),0)</f>
        <v>0</v>
      </c>
      <c r="N122" s="89">
        <f>IFERROR(VLOOKUP(rennerstabel!$F122,Etappe3[[Rit 3]:[Punten]],2,0),0)</f>
        <v>0</v>
      </c>
      <c r="O122" s="89">
        <f>IFERROR(VLOOKUP(rennerstabel!$F122,Etappe4[[Rit 4]:[Punten]],2,0),0)</f>
        <v>0</v>
      </c>
      <c r="P122" s="89">
        <f>IFERROR(VLOOKUP(rennerstabel!$F122,Etappe5[[Rit 5]:[Punten]],2,0),0)</f>
        <v>0</v>
      </c>
      <c r="Q122" s="89">
        <f>IFERROR(VLOOKUP(rennerstabel!$F122,Etappe6[[Rit 6]:[Punten]],2,0),0)</f>
        <v>0</v>
      </c>
      <c r="R122" s="89">
        <f>IFERROR(VLOOKUP(rennerstabel!$F122,Etappe7[[Rit 7]:[Punten]],2,0),0)</f>
        <v>0</v>
      </c>
      <c r="S122" s="89">
        <f>IFERROR(VLOOKUP(rennerstabel!$F122,Etappe8[[Rit 8]:[Punten]],2,0),0)</f>
        <v>0</v>
      </c>
      <c r="T122" s="89">
        <f>IFERROR(VLOOKUP(rennerstabel!$F122,Etappe9[[Rit 9]:[Punten]],2,0),0)</f>
        <v>0</v>
      </c>
      <c r="U122" s="90">
        <f>IFERROR(VLOOKUP(rennerstabel!$F122,Etappe10[[Rit 10]:[Punten]],2,0),0)</f>
        <v>0</v>
      </c>
      <c r="V122" s="90">
        <f>IFERROR(VLOOKUP(rennerstabel!$F122,Etappe11[[Rit 11]:[Punten]],2,0),0)</f>
        <v>0</v>
      </c>
      <c r="W122" s="90">
        <f>IFERROR(VLOOKUP(rennerstabel!$F122,Etappe12[[Rit 12]:[Punten]],2,0),0)</f>
        <v>0</v>
      </c>
      <c r="X122" s="90">
        <f>IFERROR(VLOOKUP(rennerstabel!$F122,Etappe13[[Rit 13]:[Punten]],2,0),0)</f>
        <v>0</v>
      </c>
      <c r="Y122" s="90">
        <f>IFERROR(VLOOKUP(rennerstabel!$F122,Etappe14[[Rit 14]:[Punten]],2,0),0)</f>
        <v>0</v>
      </c>
      <c r="Z122" s="90">
        <f>IFERROR(VLOOKUP(rennerstabel!$F122,Etappe15[[Rit 15]:[Punten]],2,0),0)</f>
        <v>0</v>
      </c>
      <c r="AA122" s="91">
        <f>IFERROR(VLOOKUP(rennerstabel!$F122,Etappe16[[Rit 16]:[Punten]],2,0),0)</f>
        <v>0</v>
      </c>
      <c r="AB122" s="91">
        <f>IFERROR(VLOOKUP(rennerstabel!$F122,Etappe17[[Rit 17]:[Punten]],2,0),0)</f>
        <v>0</v>
      </c>
      <c r="AC122" s="91">
        <f>IFERROR(VLOOKUP(rennerstabel!$F122,Etappe18[[Rit 18]:[Punten]],2,0),0)</f>
        <v>0</v>
      </c>
      <c r="AD122" s="91">
        <f>IFERROR(VLOOKUP(rennerstabel!$F122,Etappe19[[Rit 19]:[Punten]],2,0),0)</f>
        <v>0</v>
      </c>
      <c r="AE122" s="91">
        <f>IFERROR(VLOOKUP(rennerstabel!$F122,Etappe20[[Rit 20]:[Punten]],2,0),0)</f>
        <v>0</v>
      </c>
      <c r="AF122" s="91">
        <f>IFERROR(VLOOKUP(rennerstabel!$F122,Etappe21[[Rit 21]:[Punten]],2,0),0)</f>
        <v>0</v>
      </c>
      <c r="AG122" s="83">
        <f>IFERROR(VLOOKUP(rennerstabel!$F122,TableGeel[[Renners]:[Punten]],2,0),0)</f>
        <v>0</v>
      </c>
      <c r="AH122" s="83">
        <f>IFERROR(VLOOKUP(rennerstabel!$F122,TablePloeg[[Renners]:[Punten]],2,0),0)</f>
        <v>0</v>
      </c>
      <c r="AI122" s="83">
        <f>IFERROR(VLOOKUP(rennerstabel!$F122,TableGroen[[Renners]:[Punten]],2,0),0)</f>
        <v>0</v>
      </c>
      <c r="AJ122" s="83">
        <f>IFERROR(VLOOKUP(rennerstabel!$F122,TableBolletjes[[Renners]:[Punten]],2,0),0)</f>
        <v>0</v>
      </c>
      <c r="AK122" s="83">
        <f>IFERROR(VLOOKUP(rennerstabel!$F122,TableWit[[Renners]:[Punten]],2,0),0)</f>
        <v>0</v>
      </c>
      <c r="AL122" s="92">
        <f>IF(rennerstabel!$D122="DNS",0,1)</f>
        <v>1</v>
      </c>
    </row>
    <row r="123" spans="2:38" x14ac:dyDescent="0.25">
      <c r="B123" s="93"/>
      <c r="C123" s="93"/>
      <c r="D123" s="93"/>
      <c r="E123" s="94">
        <v>122</v>
      </c>
      <c r="F123" s="84" t="s">
        <v>423</v>
      </c>
      <c r="G123" s="84" t="s">
        <v>422</v>
      </c>
      <c r="H123" s="85">
        <f>SUM(L123:AK123)*rennerstabel!$AL123</f>
        <v>0</v>
      </c>
      <c r="I123" s="86">
        <f>SUM(rennerstabel!$L123:$T123)*rennerstabel!$AL123</f>
        <v>0</v>
      </c>
      <c r="J123" s="87">
        <f>SUM(rennerstabel!$U123:$Z123)*rennerstabel!$AL123</f>
        <v>0</v>
      </c>
      <c r="K123" s="88">
        <f>SUM(rennerstabel!$AA123:$AF123)*rennerstabel!$AL123</f>
        <v>0</v>
      </c>
      <c r="L123" s="89">
        <f>IFERROR(VLOOKUP(rennerstabel!$F123,Etappe1[[Rit 1]:[Punten]],2,0),0)</f>
        <v>0</v>
      </c>
      <c r="M123" s="89">
        <f>IFERROR(VLOOKUP(rennerstabel!$F123,Etappe2[[Rit 2]:[Punten]],2,0),0)</f>
        <v>0</v>
      </c>
      <c r="N123" s="89">
        <f>IFERROR(VLOOKUP(rennerstabel!$F123,Etappe3[[Rit 3]:[Punten]],2,0),0)</f>
        <v>0</v>
      </c>
      <c r="O123" s="89">
        <f>IFERROR(VLOOKUP(rennerstabel!$F123,Etappe4[[Rit 4]:[Punten]],2,0),0)</f>
        <v>0</v>
      </c>
      <c r="P123" s="89">
        <f>IFERROR(VLOOKUP(rennerstabel!$F123,Etappe5[[Rit 5]:[Punten]],2,0),0)</f>
        <v>0</v>
      </c>
      <c r="Q123" s="89">
        <f>IFERROR(VLOOKUP(rennerstabel!$F123,Etappe6[[Rit 6]:[Punten]],2,0),0)</f>
        <v>0</v>
      </c>
      <c r="R123" s="89">
        <f>IFERROR(VLOOKUP(rennerstabel!$F123,Etappe7[[Rit 7]:[Punten]],2,0),0)</f>
        <v>0</v>
      </c>
      <c r="S123" s="89">
        <f>IFERROR(VLOOKUP(rennerstabel!$F123,Etappe8[[Rit 8]:[Punten]],2,0),0)</f>
        <v>0</v>
      </c>
      <c r="T123" s="89">
        <f>IFERROR(VLOOKUP(rennerstabel!$F123,Etappe9[[Rit 9]:[Punten]],2,0),0)</f>
        <v>0</v>
      </c>
      <c r="U123" s="90">
        <f>IFERROR(VLOOKUP(rennerstabel!$F123,Etappe10[[Rit 10]:[Punten]],2,0),0)</f>
        <v>0</v>
      </c>
      <c r="V123" s="90">
        <f>IFERROR(VLOOKUP(rennerstabel!$F123,Etappe11[[Rit 11]:[Punten]],2,0),0)</f>
        <v>0</v>
      </c>
      <c r="W123" s="90">
        <f>IFERROR(VLOOKUP(rennerstabel!$F123,Etappe12[[Rit 12]:[Punten]],2,0),0)</f>
        <v>0</v>
      </c>
      <c r="X123" s="90">
        <f>IFERROR(VLOOKUP(rennerstabel!$F123,Etappe13[[Rit 13]:[Punten]],2,0),0)</f>
        <v>0</v>
      </c>
      <c r="Y123" s="90">
        <f>IFERROR(VLOOKUP(rennerstabel!$F123,Etappe14[[Rit 14]:[Punten]],2,0),0)</f>
        <v>0</v>
      </c>
      <c r="Z123" s="90">
        <f>IFERROR(VLOOKUP(rennerstabel!$F123,Etappe15[[Rit 15]:[Punten]],2,0),0)</f>
        <v>0</v>
      </c>
      <c r="AA123" s="91">
        <f>IFERROR(VLOOKUP(rennerstabel!$F123,Etappe16[[Rit 16]:[Punten]],2,0),0)</f>
        <v>0</v>
      </c>
      <c r="AB123" s="91">
        <f>IFERROR(VLOOKUP(rennerstabel!$F123,Etappe17[[Rit 17]:[Punten]],2,0),0)</f>
        <v>0</v>
      </c>
      <c r="AC123" s="91">
        <f>IFERROR(VLOOKUP(rennerstabel!$F123,Etappe18[[Rit 18]:[Punten]],2,0),0)</f>
        <v>0</v>
      </c>
      <c r="AD123" s="91">
        <f>IFERROR(VLOOKUP(rennerstabel!$F123,Etappe19[[Rit 19]:[Punten]],2,0),0)</f>
        <v>0</v>
      </c>
      <c r="AE123" s="91">
        <f>IFERROR(VLOOKUP(rennerstabel!$F123,Etappe20[[Rit 20]:[Punten]],2,0),0)</f>
        <v>0</v>
      </c>
      <c r="AF123" s="91">
        <f>IFERROR(VLOOKUP(rennerstabel!$F123,Etappe21[[Rit 21]:[Punten]],2,0),0)</f>
        <v>0</v>
      </c>
      <c r="AG123" s="93">
        <f>IFERROR(VLOOKUP(rennerstabel!$F123,TableGeel[[Renners]:[Punten]],2,0),0)</f>
        <v>0</v>
      </c>
      <c r="AH123" s="93">
        <f>IFERROR(VLOOKUP(rennerstabel!$F123,TablePloeg[[Renners]:[Punten]],2,0),0)</f>
        <v>0</v>
      </c>
      <c r="AI123" s="93">
        <f>IFERROR(VLOOKUP(rennerstabel!$F123,TableGroen[[Renners]:[Punten]],2,0),0)</f>
        <v>0</v>
      </c>
      <c r="AJ123" s="93">
        <f>IFERROR(VLOOKUP(rennerstabel!$F123,TableBolletjes[[Renners]:[Punten]],2,0),0)</f>
        <v>0</v>
      </c>
      <c r="AK123" s="93">
        <f>IFERROR(VLOOKUP(rennerstabel!$F123,TableWit[[Renners]:[Punten]],2,0),0)</f>
        <v>0</v>
      </c>
      <c r="AL123" s="95">
        <f>IF(rennerstabel!$D123="DNS",0,1)</f>
        <v>1</v>
      </c>
    </row>
    <row r="124" spans="2:38" x14ac:dyDescent="0.25">
      <c r="B124" s="83"/>
      <c r="C124" s="83"/>
      <c r="D124" s="83" t="s">
        <v>517</v>
      </c>
      <c r="E124" s="84">
        <v>123</v>
      </c>
      <c r="F124" s="84" t="s">
        <v>424</v>
      </c>
      <c r="G124" s="84" t="s">
        <v>422</v>
      </c>
      <c r="H124" s="85">
        <f>SUM(L124:AK124)*rennerstabel!$AL124</f>
        <v>0</v>
      </c>
      <c r="I124" s="86">
        <f>SUM(rennerstabel!$L124:$T124)*rennerstabel!$AL124</f>
        <v>0</v>
      </c>
      <c r="J124" s="87">
        <f>SUM(rennerstabel!$U124:$Z124)*rennerstabel!$AL124</f>
        <v>0</v>
      </c>
      <c r="K124" s="88">
        <f>SUM(rennerstabel!$AA124:$AF124)*rennerstabel!$AL124</f>
        <v>0</v>
      </c>
      <c r="L124" s="89">
        <f>IFERROR(VLOOKUP(rennerstabel!$F124,Etappe1[[Rit 1]:[Punten]],2,0),0)</f>
        <v>0</v>
      </c>
      <c r="M124" s="89">
        <f>IFERROR(VLOOKUP(rennerstabel!$F124,Etappe2[[Rit 2]:[Punten]],2,0),0)</f>
        <v>0</v>
      </c>
      <c r="N124" s="89">
        <f>IFERROR(VLOOKUP(rennerstabel!$F124,Etappe3[[Rit 3]:[Punten]],2,0),0)</f>
        <v>0</v>
      </c>
      <c r="O124" s="89">
        <f>IFERROR(VLOOKUP(rennerstabel!$F124,Etappe4[[Rit 4]:[Punten]],2,0),0)</f>
        <v>0</v>
      </c>
      <c r="P124" s="89">
        <f>IFERROR(VLOOKUP(rennerstabel!$F124,Etappe5[[Rit 5]:[Punten]],2,0),0)</f>
        <v>0</v>
      </c>
      <c r="Q124" s="89">
        <f>IFERROR(VLOOKUP(rennerstabel!$F124,Etappe6[[Rit 6]:[Punten]],2,0),0)</f>
        <v>0</v>
      </c>
      <c r="R124" s="89">
        <f>IFERROR(VLOOKUP(rennerstabel!$F124,Etappe7[[Rit 7]:[Punten]],2,0),0)</f>
        <v>0</v>
      </c>
      <c r="S124" s="89">
        <f>IFERROR(VLOOKUP(rennerstabel!$F124,Etappe8[[Rit 8]:[Punten]],2,0),0)</f>
        <v>0</v>
      </c>
      <c r="T124" s="89">
        <f>IFERROR(VLOOKUP(rennerstabel!$F124,Etappe9[[Rit 9]:[Punten]],2,0),0)</f>
        <v>0</v>
      </c>
      <c r="U124" s="90">
        <f>IFERROR(VLOOKUP(rennerstabel!$F124,Etappe10[[Rit 10]:[Punten]],2,0),0)</f>
        <v>0</v>
      </c>
      <c r="V124" s="90">
        <f>IFERROR(VLOOKUP(rennerstabel!$F124,Etappe11[[Rit 11]:[Punten]],2,0),0)</f>
        <v>0</v>
      </c>
      <c r="W124" s="90">
        <f>IFERROR(VLOOKUP(rennerstabel!$F124,Etappe12[[Rit 12]:[Punten]],2,0),0)</f>
        <v>0</v>
      </c>
      <c r="X124" s="90">
        <f>IFERROR(VLOOKUP(rennerstabel!$F124,Etappe13[[Rit 13]:[Punten]],2,0),0)</f>
        <v>0</v>
      </c>
      <c r="Y124" s="90">
        <f>IFERROR(VLOOKUP(rennerstabel!$F124,Etappe14[[Rit 14]:[Punten]],2,0),0)</f>
        <v>0</v>
      </c>
      <c r="Z124" s="90">
        <f>IFERROR(VLOOKUP(rennerstabel!$F124,Etappe15[[Rit 15]:[Punten]],2,0),0)</f>
        <v>0</v>
      </c>
      <c r="AA124" s="91">
        <f>IFERROR(VLOOKUP(rennerstabel!$F124,Etappe16[[Rit 16]:[Punten]],2,0),0)</f>
        <v>0</v>
      </c>
      <c r="AB124" s="91">
        <f>IFERROR(VLOOKUP(rennerstabel!$F124,Etappe17[[Rit 17]:[Punten]],2,0),0)</f>
        <v>0</v>
      </c>
      <c r="AC124" s="91">
        <f>IFERROR(VLOOKUP(rennerstabel!$F124,Etappe18[[Rit 18]:[Punten]],2,0),0)</f>
        <v>0</v>
      </c>
      <c r="AD124" s="91">
        <f>IFERROR(VLOOKUP(rennerstabel!$F124,Etappe19[[Rit 19]:[Punten]],2,0),0)</f>
        <v>0</v>
      </c>
      <c r="AE124" s="91">
        <f>IFERROR(VLOOKUP(rennerstabel!$F124,Etappe20[[Rit 20]:[Punten]],2,0),0)</f>
        <v>0</v>
      </c>
      <c r="AF124" s="91">
        <f>IFERROR(VLOOKUP(rennerstabel!$F124,Etappe21[[Rit 21]:[Punten]],2,0),0)</f>
        <v>0</v>
      </c>
      <c r="AG124" s="83">
        <f>IFERROR(VLOOKUP(rennerstabel!$F124,TableGeel[[Renners]:[Punten]],2,0),0)</f>
        <v>0</v>
      </c>
      <c r="AH124" s="83">
        <f>IFERROR(VLOOKUP(rennerstabel!$F124,TablePloeg[[Renners]:[Punten]],2,0),0)</f>
        <v>0</v>
      </c>
      <c r="AI124" s="83">
        <f>IFERROR(VLOOKUP(rennerstabel!$F124,TableGroen[[Renners]:[Punten]],2,0),0)</f>
        <v>0</v>
      </c>
      <c r="AJ124" s="83">
        <f>IFERROR(VLOOKUP(rennerstabel!$F124,TableBolletjes[[Renners]:[Punten]],2,0),0)</f>
        <v>0</v>
      </c>
      <c r="AK124" s="83">
        <f>IFERROR(VLOOKUP(rennerstabel!$F124,TableWit[[Renners]:[Punten]],2,0),0)</f>
        <v>0</v>
      </c>
      <c r="AL124" s="92">
        <f>IF(rennerstabel!$D124="DNS",0,1)</f>
        <v>0</v>
      </c>
    </row>
    <row r="125" spans="2:38" x14ac:dyDescent="0.25">
      <c r="B125" s="93"/>
      <c r="C125" s="93"/>
      <c r="D125" s="93"/>
      <c r="E125" s="94">
        <v>124</v>
      </c>
      <c r="F125" s="84" t="s">
        <v>425</v>
      </c>
      <c r="G125" s="84" t="s">
        <v>422</v>
      </c>
      <c r="H125" s="85">
        <f>SUM(L125:AK125)*rennerstabel!$AL125</f>
        <v>0</v>
      </c>
      <c r="I125" s="86">
        <f>SUM(rennerstabel!$L125:$T125)*rennerstabel!$AL125</f>
        <v>0</v>
      </c>
      <c r="J125" s="87">
        <f>SUM(rennerstabel!$U125:$Z125)*rennerstabel!$AL125</f>
        <v>0</v>
      </c>
      <c r="K125" s="88">
        <f>SUM(rennerstabel!$AA125:$AF125)*rennerstabel!$AL125</f>
        <v>0</v>
      </c>
      <c r="L125" s="89">
        <f>IFERROR(VLOOKUP(rennerstabel!$F125,Etappe1[[Rit 1]:[Punten]],2,0),0)</f>
        <v>0</v>
      </c>
      <c r="M125" s="89">
        <f>IFERROR(VLOOKUP(rennerstabel!$F125,Etappe2[[Rit 2]:[Punten]],2,0),0)</f>
        <v>0</v>
      </c>
      <c r="N125" s="89">
        <f>IFERROR(VLOOKUP(rennerstabel!$F125,Etappe3[[Rit 3]:[Punten]],2,0),0)</f>
        <v>0</v>
      </c>
      <c r="O125" s="89">
        <f>IFERROR(VLOOKUP(rennerstabel!$F125,Etappe4[[Rit 4]:[Punten]],2,0),0)</f>
        <v>0</v>
      </c>
      <c r="P125" s="89">
        <f>IFERROR(VLOOKUP(rennerstabel!$F125,Etappe5[[Rit 5]:[Punten]],2,0),0)</f>
        <v>0</v>
      </c>
      <c r="Q125" s="89">
        <f>IFERROR(VLOOKUP(rennerstabel!$F125,Etappe6[[Rit 6]:[Punten]],2,0),0)</f>
        <v>0</v>
      </c>
      <c r="R125" s="89">
        <f>IFERROR(VLOOKUP(rennerstabel!$F125,Etappe7[[Rit 7]:[Punten]],2,0),0)</f>
        <v>0</v>
      </c>
      <c r="S125" s="89">
        <f>IFERROR(VLOOKUP(rennerstabel!$F125,Etappe8[[Rit 8]:[Punten]],2,0),0)</f>
        <v>0</v>
      </c>
      <c r="T125" s="89">
        <f>IFERROR(VLOOKUP(rennerstabel!$F125,Etappe9[[Rit 9]:[Punten]],2,0),0)</f>
        <v>0</v>
      </c>
      <c r="U125" s="90">
        <f>IFERROR(VLOOKUP(rennerstabel!$F125,Etappe10[[Rit 10]:[Punten]],2,0),0)</f>
        <v>0</v>
      </c>
      <c r="V125" s="90">
        <f>IFERROR(VLOOKUP(rennerstabel!$F125,Etappe11[[Rit 11]:[Punten]],2,0),0)</f>
        <v>0</v>
      </c>
      <c r="W125" s="90">
        <f>IFERROR(VLOOKUP(rennerstabel!$F125,Etappe12[[Rit 12]:[Punten]],2,0),0)</f>
        <v>0</v>
      </c>
      <c r="X125" s="90">
        <f>IFERROR(VLOOKUP(rennerstabel!$F125,Etappe13[[Rit 13]:[Punten]],2,0),0)</f>
        <v>0</v>
      </c>
      <c r="Y125" s="90">
        <f>IFERROR(VLOOKUP(rennerstabel!$F125,Etappe14[[Rit 14]:[Punten]],2,0),0)</f>
        <v>0</v>
      </c>
      <c r="Z125" s="90">
        <f>IFERROR(VLOOKUP(rennerstabel!$F125,Etappe15[[Rit 15]:[Punten]],2,0),0)</f>
        <v>0</v>
      </c>
      <c r="AA125" s="91">
        <f>IFERROR(VLOOKUP(rennerstabel!$F125,Etappe16[[Rit 16]:[Punten]],2,0),0)</f>
        <v>0</v>
      </c>
      <c r="AB125" s="91">
        <f>IFERROR(VLOOKUP(rennerstabel!$F125,Etappe17[[Rit 17]:[Punten]],2,0),0)</f>
        <v>0</v>
      </c>
      <c r="AC125" s="91">
        <f>IFERROR(VLOOKUP(rennerstabel!$F125,Etappe18[[Rit 18]:[Punten]],2,0),0)</f>
        <v>0</v>
      </c>
      <c r="AD125" s="91">
        <f>IFERROR(VLOOKUP(rennerstabel!$F125,Etappe19[[Rit 19]:[Punten]],2,0),0)</f>
        <v>0</v>
      </c>
      <c r="AE125" s="91">
        <f>IFERROR(VLOOKUP(rennerstabel!$F125,Etappe20[[Rit 20]:[Punten]],2,0),0)</f>
        <v>0</v>
      </c>
      <c r="AF125" s="91">
        <f>IFERROR(VLOOKUP(rennerstabel!$F125,Etappe21[[Rit 21]:[Punten]],2,0),0)</f>
        <v>0</v>
      </c>
      <c r="AG125" s="93">
        <f>IFERROR(VLOOKUP(rennerstabel!$F125,TableGeel[[Renners]:[Punten]],2,0),0)</f>
        <v>0</v>
      </c>
      <c r="AH125" s="93">
        <f>IFERROR(VLOOKUP(rennerstabel!$F125,TablePloeg[[Renners]:[Punten]],2,0),0)</f>
        <v>0</v>
      </c>
      <c r="AI125" s="93">
        <f>IFERROR(VLOOKUP(rennerstabel!$F125,TableGroen[[Renners]:[Punten]],2,0),0)</f>
        <v>0</v>
      </c>
      <c r="AJ125" s="93">
        <f>IFERROR(VLOOKUP(rennerstabel!$F125,TableBolletjes[[Renners]:[Punten]],2,0),0)</f>
        <v>0</v>
      </c>
      <c r="AK125" s="93">
        <f>IFERROR(VLOOKUP(rennerstabel!$F125,TableWit[[Renners]:[Punten]],2,0),0)</f>
        <v>0</v>
      </c>
      <c r="AL125" s="95">
        <f>IF(rennerstabel!$D125="DNS",0,1)</f>
        <v>1</v>
      </c>
    </row>
    <row r="126" spans="2:38" x14ac:dyDescent="0.25">
      <c r="B126" s="83"/>
      <c r="C126" s="83"/>
      <c r="D126" s="83" t="s">
        <v>517</v>
      </c>
      <c r="E126" s="84">
        <v>125</v>
      </c>
      <c r="F126" s="84" t="s">
        <v>426</v>
      </c>
      <c r="G126" s="84" t="s">
        <v>422</v>
      </c>
      <c r="H126" s="85">
        <f>SUM(L126:AK126)*rennerstabel!$AL126</f>
        <v>0</v>
      </c>
      <c r="I126" s="86">
        <f>SUM(rennerstabel!$L126:$T126)*rennerstabel!$AL126</f>
        <v>0</v>
      </c>
      <c r="J126" s="87">
        <f>SUM(rennerstabel!$U126:$Z126)*rennerstabel!$AL126</f>
        <v>0</v>
      </c>
      <c r="K126" s="88">
        <f>SUM(rennerstabel!$AA126:$AF126)*rennerstabel!$AL126</f>
        <v>0</v>
      </c>
      <c r="L126" s="89">
        <f>IFERROR(VLOOKUP(rennerstabel!$F126,Etappe1[[Rit 1]:[Punten]],2,0),0)</f>
        <v>0</v>
      </c>
      <c r="M126" s="89">
        <f>IFERROR(VLOOKUP(rennerstabel!$F126,Etappe2[[Rit 2]:[Punten]],2,0),0)</f>
        <v>0</v>
      </c>
      <c r="N126" s="89">
        <f>IFERROR(VLOOKUP(rennerstabel!$F126,Etappe3[[Rit 3]:[Punten]],2,0),0)</f>
        <v>0</v>
      </c>
      <c r="O126" s="89">
        <f>IFERROR(VLOOKUP(rennerstabel!$F126,Etappe4[[Rit 4]:[Punten]],2,0),0)</f>
        <v>0</v>
      </c>
      <c r="P126" s="89">
        <f>IFERROR(VLOOKUP(rennerstabel!$F126,Etappe5[[Rit 5]:[Punten]],2,0),0)</f>
        <v>0</v>
      </c>
      <c r="Q126" s="89">
        <f>IFERROR(VLOOKUP(rennerstabel!$F126,Etappe6[[Rit 6]:[Punten]],2,0),0)</f>
        <v>0</v>
      </c>
      <c r="R126" s="89">
        <f>IFERROR(VLOOKUP(rennerstabel!$F126,Etappe7[[Rit 7]:[Punten]],2,0),0)</f>
        <v>0</v>
      </c>
      <c r="S126" s="89">
        <f>IFERROR(VLOOKUP(rennerstabel!$F126,Etappe8[[Rit 8]:[Punten]],2,0),0)</f>
        <v>0</v>
      </c>
      <c r="T126" s="89">
        <f>IFERROR(VLOOKUP(rennerstabel!$F126,Etappe9[[Rit 9]:[Punten]],2,0),0)</f>
        <v>0</v>
      </c>
      <c r="U126" s="90">
        <f>IFERROR(VLOOKUP(rennerstabel!$F126,Etappe10[[Rit 10]:[Punten]],2,0),0)</f>
        <v>0</v>
      </c>
      <c r="V126" s="90">
        <f>IFERROR(VLOOKUP(rennerstabel!$F126,Etappe11[[Rit 11]:[Punten]],2,0),0)</f>
        <v>0</v>
      </c>
      <c r="W126" s="90">
        <f>IFERROR(VLOOKUP(rennerstabel!$F126,Etappe12[[Rit 12]:[Punten]],2,0),0)</f>
        <v>0</v>
      </c>
      <c r="X126" s="90">
        <f>IFERROR(VLOOKUP(rennerstabel!$F126,Etappe13[[Rit 13]:[Punten]],2,0),0)</f>
        <v>0</v>
      </c>
      <c r="Y126" s="90">
        <f>IFERROR(VLOOKUP(rennerstabel!$F126,Etappe14[[Rit 14]:[Punten]],2,0),0)</f>
        <v>0</v>
      </c>
      <c r="Z126" s="90">
        <f>IFERROR(VLOOKUP(rennerstabel!$F126,Etappe15[[Rit 15]:[Punten]],2,0),0)</f>
        <v>0</v>
      </c>
      <c r="AA126" s="91">
        <f>IFERROR(VLOOKUP(rennerstabel!$F126,Etappe16[[Rit 16]:[Punten]],2,0),0)</f>
        <v>0</v>
      </c>
      <c r="AB126" s="91">
        <f>IFERROR(VLOOKUP(rennerstabel!$F126,Etappe17[[Rit 17]:[Punten]],2,0),0)</f>
        <v>0</v>
      </c>
      <c r="AC126" s="91">
        <f>IFERROR(VLOOKUP(rennerstabel!$F126,Etappe18[[Rit 18]:[Punten]],2,0),0)</f>
        <v>0</v>
      </c>
      <c r="AD126" s="91">
        <f>IFERROR(VLOOKUP(rennerstabel!$F126,Etappe19[[Rit 19]:[Punten]],2,0),0)</f>
        <v>0</v>
      </c>
      <c r="AE126" s="91">
        <f>IFERROR(VLOOKUP(rennerstabel!$F126,Etappe20[[Rit 20]:[Punten]],2,0),0)</f>
        <v>0</v>
      </c>
      <c r="AF126" s="91">
        <f>IFERROR(VLOOKUP(rennerstabel!$F126,Etappe21[[Rit 21]:[Punten]],2,0),0)</f>
        <v>0</v>
      </c>
      <c r="AG126" s="83">
        <f>IFERROR(VLOOKUP(rennerstabel!$F126,TableGeel[[Renners]:[Punten]],2,0),0)</f>
        <v>0</v>
      </c>
      <c r="AH126" s="83">
        <f>IFERROR(VLOOKUP(rennerstabel!$F126,TablePloeg[[Renners]:[Punten]],2,0),0)</f>
        <v>0</v>
      </c>
      <c r="AI126" s="83">
        <f>IFERROR(VLOOKUP(rennerstabel!$F126,TableGroen[[Renners]:[Punten]],2,0),0)</f>
        <v>0</v>
      </c>
      <c r="AJ126" s="83">
        <f>IFERROR(VLOOKUP(rennerstabel!$F126,TableBolletjes[[Renners]:[Punten]],2,0),0)</f>
        <v>0</v>
      </c>
      <c r="AK126" s="83">
        <f>IFERROR(VLOOKUP(rennerstabel!$F126,TableWit[[Renners]:[Punten]],2,0),0)</f>
        <v>0</v>
      </c>
      <c r="AL126" s="92">
        <f>IF(rennerstabel!$D126="DNS",0,1)</f>
        <v>0</v>
      </c>
    </row>
    <row r="127" spans="2:38" x14ac:dyDescent="0.25">
      <c r="B127" s="93"/>
      <c r="C127" s="93"/>
      <c r="D127" s="93"/>
      <c r="E127" s="94">
        <v>126</v>
      </c>
      <c r="F127" s="84" t="s">
        <v>427</v>
      </c>
      <c r="G127" s="84" t="s">
        <v>422</v>
      </c>
      <c r="H127" s="85">
        <f>SUM(L127:AK127)*rennerstabel!$AL127</f>
        <v>0</v>
      </c>
      <c r="I127" s="86">
        <f>SUM(rennerstabel!$L127:$T127)*rennerstabel!$AL127</f>
        <v>0</v>
      </c>
      <c r="J127" s="87">
        <f>SUM(rennerstabel!$U127:$Z127)*rennerstabel!$AL127</f>
        <v>0</v>
      </c>
      <c r="K127" s="88">
        <f>SUM(rennerstabel!$AA127:$AF127)*rennerstabel!$AL127</f>
        <v>0</v>
      </c>
      <c r="L127" s="89">
        <f>IFERROR(VLOOKUP(rennerstabel!$F127,Etappe1[[Rit 1]:[Punten]],2,0),0)</f>
        <v>0</v>
      </c>
      <c r="M127" s="89">
        <f>IFERROR(VLOOKUP(rennerstabel!$F127,Etappe2[[Rit 2]:[Punten]],2,0),0)</f>
        <v>0</v>
      </c>
      <c r="N127" s="89">
        <f>IFERROR(VLOOKUP(rennerstabel!$F127,Etappe3[[Rit 3]:[Punten]],2,0),0)</f>
        <v>0</v>
      </c>
      <c r="O127" s="89">
        <f>IFERROR(VLOOKUP(rennerstabel!$F127,Etappe4[[Rit 4]:[Punten]],2,0),0)</f>
        <v>0</v>
      </c>
      <c r="P127" s="89">
        <f>IFERROR(VLOOKUP(rennerstabel!$F127,Etappe5[[Rit 5]:[Punten]],2,0),0)</f>
        <v>0</v>
      </c>
      <c r="Q127" s="89">
        <f>IFERROR(VLOOKUP(rennerstabel!$F127,Etappe6[[Rit 6]:[Punten]],2,0),0)</f>
        <v>0</v>
      </c>
      <c r="R127" s="89">
        <f>IFERROR(VLOOKUP(rennerstabel!$F127,Etappe7[[Rit 7]:[Punten]],2,0),0)</f>
        <v>0</v>
      </c>
      <c r="S127" s="89">
        <f>IFERROR(VLOOKUP(rennerstabel!$F127,Etappe8[[Rit 8]:[Punten]],2,0),0)</f>
        <v>0</v>
      </c>
      <c r="T127" s="89">
        <f>IFERROR(VLOOKUP(rennerstabel!$F127,Etappe9[[Rit 9]:[Punten]],2,0),0)</f>
        <v>0</v>
      </c>
      <c r="U127" s="90">
        <f>IFERROR(VLOOKUP(rennerstabel!$F127,Etappe10[[Rit 10]:[Punten]],2,0),0)</f>
        <v>0</v>
      </c>
      <c r="V127" s="90">
        <f>IFERROR(VLOOKUP(rennerstabel!$F127,Etappe11[[Rit 11]:[Punten]],2,0),0)</f>
        <v>0</v>
      </c>
      <c r="W127" s="90">
        <f>IFERROR(VLOOKUP(rennerstabel!$F127,Etappe12[[Rit 12]:[Punten]],2,0),0)</f>
        <v>0</v>
      </c>
      <c r="X127" s="90">
        <f>IFERROR(VLOOKUP(rennerstabel!$F127,Etappe13[[Rit 13]:[Punten]],2,0),0)</f>
        <v>0</v>
      </c>
      <c r="Y127" s="90">
        <f>IFERROR(VLOOKUP(rennerstabel!$F127,Etappe14[[Rit 14]:[Punten]],2,0),0)</f>
        <v>0</v>
      </c>
      <c r="Z127" s="90">
        <f>IFERROR(VLOOKUP(rennerstabel!$F127,Etappe15[[Rit 15]:[Punten]],2,0),0)</f>
        <v>0</v>
      </c>
      <c r="AA127" s="91">
        <f>IFERROR(VLOOKUP(rennerstabel!$F127,Etappe16[[Rit 16]:[Punten]],2,0),0)</f>
        <v>0</v>
      </c>
      <c r="AB127" s="91">
        <f>IFERROR(VLOOKUP(rennerstabel!$F127,Etappe17[[Rit 17]:[Punten]],2,0),0)</f>
        <v>0</v>
      </c>
      <c r="AC127" s="91">
        <f>IFERROR(VLOOKUP(rennerstabel!$F127,Etappe18[[Rit 18]:[Punten]],2,0),0)</f>
        <v>0</v>
      </c>
      <c r="AD127" s="91">
        <f>IFERROR(VLOOKUP(rennerstabel!$F127,Etappe19[[Rit 19]:[Punten]],2,0),0)</f>
        <v>0</v>
      </c>
      <c r="AE127" s="91">
        <f>IFERROR(VLOOKUP(rennerstabel!$F127,Etappe20[[Rit 20]:[Punten]],2,0),0)</f>
        <v>0</v>
      </c>
      <c r="AF127" s="91">
        <f>IFERROR(VLOOKUP(rennerstabel!$F127,Etappe21[[Rit 21]:[Punten]],2,0),0)</f>
        <v>0</v>
      </c>
      <c r="AG127" s="93">
        <f>IFERROR(VLOOKUP(rennerstabel!$F127,TableGeel[[Renners]:[Punten]],2,0),0)</f>
        <v>0</v>
      </c>
      <c r="AH127" s="93">
        <f>IFERROR(VLOOKUP(rennerstabel!$F127,TablePloeg[[Renners]:[Punten]],2,0),0)</f>
        <v>0</v>
      </c>
      <c r="AI127" s="93">
        <f>IFERROR(VLOOKUP(rennerstabel!$F127,TableGroen[[Renners]:[Punten]],2,0),0)</f>
        <v>0</v>
      </c>
      <c r="AJ127" s="93">
        <f>IFERROR(VLOOKUP(rennerstabel!$F127,TableBolletjes[[Renners]:[Punten]],2,0),0)</f>
        <v>0</v>
      </c>
      <c r="AK127" s="93">
        <f>IFERROR(VLOOKUP(rennerstabel!$F127,TableWit[[Renners]:[Punten]],2,0),0)</f>
        <v>0</v>
      </c>
      <c r="AL127" s="95">
        <f>IF(rennerstabel!$D127="DNS",0,1)</f>
        <v>1</v>
      </c>
    </row>
    <row r="128" spans="2:38" x14ac:dyDescent="0.25">
      <c r="B128" s="83"/>
      <c r="C128" s="83"/>
      <c r="D128" s="83" t="s">
        <v>517</v>
      </c>
      <c r="E128" s="84">
        <v>127</v>
      </c>
      <c r="F128" s="84" t="s">
        <v>428</v>
      </c>
      <c r="G128" s="84" t="s">
        <v>422</v>
      </c>
      <c r="H128" s="85">
        <f>SUM(L128:AK128)*rennerstabel!$AL128</f>
        <v>0</v>
      </c>
      <c r="I128" s="86">
        <f>SUM(rennerstabel!$L128:$T128)*rennerstabel!$AL128</f>
        <v>0</v>
      </c>
      <c r="J128" s="87">
        <f>SUM(rennerstabel!$U128:$Z128)*rennerstabel!$AL128</f>
        <v>0</v>
      </c>
      <c r="K128" s="88">
        <f>SUM(rennerstabel!$AA128:$AF128)*rennerstabel!$AL128</f>
        <v>0</v>
      </c>
      <c r="L128" s="89">
        <f>IFERROR(VLOOKUP(rennerstabel!$F128,Etappe1[[Rit 1]:[Punten]],2,0),0)</f>
        <v>0</v>
      </c>
      <c r="M128" s="89">
        <f>IFERROR(VLOOKUP(rennerstabel!$F128,Etappe2[[Rit 2]:[Punten]],2,0),0)</f>
        <v>0</v>
      </c>
      <c r="N128" s="89">
        <f>IFERROR(VLOOKUP(rennerstabel!$F128,Etappe3[[Rit 3]:[Punten]],2,0),0)</f>
        <v>0</v>
      </c>
      <c r="O128" s="89">
        <f>IFERROR(VLOOKUP(rennerstabel!$F128,Etappe4[[Rit 4]:[Punten]],2,0),0)</f>
        <v>0</v>
      </c>
      <c r="P128" s="89">
        <f>IFERROR(VLOOKUP(rennerstabel!$F128,Etappe5[[Rit 5]:[Punten]],2,0),0)</f>
        <v>0</v>
      </c>
      <c r="Q128" s="89">
        <f>IFERROR(VLOOKUP(rennerstabel!$F128,Etappe6[[Rit 6]:[Punten]],2,0),0)</f>
        <v>0</v>
      </c>
      <c r="R128" s="89">
        <f>IFERROR(VLOOKUP(rennerstabel!$F128,Etappe7[[Rit 7]:[Punten]],2,0),0)</f>
        <v>0</v>
      </c>
      <c r="S128" s="89">
        <f>IFERROR(VLOOKUP(rennerstabel!$F128,Etappe8[[Rit 8]:[Punten]],2,0),0)</f>
        <v>0</v>
      </c>
      <c r="T128" s="89">
        <f>IFERROR(VLOOKUP(rennerstabel!$F128,Etappe9[[Rit 9]:[Punten]],2,0),0)</f>
        <v>0</v>
      </c>
      <c r="U128" s="90">
        <f>IFERROR(VLOOKUP(rennerstabel!$F128,Etappe10[[Rit 10]:[Punten]],2,0),0)</f>
        <v>0</v>
      </c>
      <c r="V128" s="90">
        <f>IFERROR(VLOOKUP(rennerstabel!$F128,Etappe11[[Rit 11]:[Punten]],2,0),0)</f>
        <v>0</v>
      </c>
      <c r="W128" s="90">
        <f>IFERROR(VLOOKUP(rennerstabel!$F128,Etappe12[[Rit 12]:[Punten]],2,0),0)</f>
        <v>0</v>
      </c>
      <c r="X128" s="90">
        <f>IFERROR(VLOOKUP(rennerstabel!$F128,Etappe13[[Rit 13]:[Punten]],2,0),0)</f>
        <v>0</v>
      </c>
      <c r="Y128" s="90">
        <f>IFERROR(VLOOKUP(rennerstabel!$F128,Etappe14[[Rit 14]:[Punten]],2,0),0)</f>
        <v>0</v>
      </c>
      <c r="Z128" s="90">
        <f>IFERROR(VLOOKUP(rennerstabel!$F128,Etappe15[[Rit 15]:[Punten]],2,0),0)</f>
        <v>0</v>
      </c>
      <c r="AA128" s="91">
        <f>IFERROR(VLOOKUP(rennerstabel!$F128,Etappe16[[Rit 16]:[Punten]],2,0),0)</f>
        <v>0</v>
      </c>
      <c r="AB128" s="91">
        <f>IFERROR(VLOOKUP(rennerstabel!$F128,Etappe17[[Rit 17]:[Punten]],2,0),0)</f>
        <v>0</v>
      </c>
      <c r="AC128" s="91">
        <f>IFERROR(VLOOKUP(rennerstabel!$F128,Etappe18[[Rit 18]:[Punten]],2,0),0)</f>
        <v>0</v>
      </c>
      <c r="AD128" s="91">
        <f>IFERROR(VLOOKUP(rennerstabel!$F128,Etappe19[[Rit 19]:[Punten]],2,0),0)</f>
        <v>0</v>
      </c>
      <c r="AE128" s="91">
        <f>IFERROR(VLOOKUP(rennerstabel!$F128,Etappe20[[Rit 20]:[Punten]],2,0),0)</f>
        <v>0</v>
      </c>
      <c r="AF128" s="91">
        <f>IFERROR(VLOOKUP(rennerstabel!$F128,Etappe21[[Rit 21]:[Punten]],2,0),0)</f>
        <v>0</v>
      </c>
      <c r="AG128" s="83">
        <f>IFERROR(VLOOKUP(rennerstabel!$F128,TableGeel[[Renners]:[Punten]],2,0),0)</f>
        <v>0</v>
      </c>
      <c r="AH128" s="83">
        <f>IFERROR(VLOOKUP(rennerstabel!$F128,TablePloeg[[Renners]:[Punten]],2,0),0)</f>
        <v>0</v>
      </c>
      <c r="AI128" s="83">
        <f>IFERROR(VLOOKUP(rennerstabel!$F128,TableGroen[[Renners]:[Punten]],2,0),0)</f>
        <v>0</v>
      </c>
      <c r="AJ128" s="83">
        <f>IFERROR(VLOOKUP(rennerstabel!$F128,TableBolletjes[[Renners]:[Punten]],2,0),0)</f>
        <v>0</v>
      </c>
      <c r="AK128" s="83">
        <f>IFERROR(VLOOKUP(rennerstabel!$F128,TableWit[[Renners]:[Punten]],2,0),0)</f>
        <v>0</v>
      </c>
      <c r="AL128" s="92">
        <f>IF(rennerstabel!$D128="DNS",0,1)</f>
        <v>0</v>
      </c>
    </row>
    <row r="129" spans="2:38" x14ac:dyDescent="0.25">
      <c r="B129" s="93"/>
      <c r="C129" s="93"/>
      <c r="D129" s="93" t="s">
        <v>517</v>
      </c>
      <c r="E129" s="94">
        <v>128</v>
      </c>
      <c r="F129" s="84" t="s">
        <v>429</v>
      </c>
      <c r="G129" s="84" t="s">
        <v>422</v>
      </c>
      <c r="H129" s="85">
        <f>SUM(L129:AK129)*rennerstabel!$AL129</f>
        <v>0</v>
      </c>
      <c r="I129" s="86">
        <f>SUM(rennerstabel!$L129:$T129)*rennerstabel!$AL129</f>
        <v>0</v>
      </c>
      <c r="J129" s="87">
        <f>SUM(rennerstabel!$U129:$Z129)*rennerstabel!$AL129</f>
        <v>0</v>
      </c>
      <c r="K129" s="88">
        <f>SUM(rennerstabel!$AA129:$AF129)*rennerstabel!$AL129</f>
        <v>0</v>
      </c>
      <c r="L129" s="89">
        <f>IFERROR(VLOOKUP(rennerstabel!$F129,Etappe1[[Rit 1]:[Punten]],2,0),0)</f>
        <v>0</v>
      </c>
      <c r="M129" s="89">
        <f>IFERROR(VLOOKUP(rennerstabel!$F129,Etappe2[[Rit 2]:[Punten]],2,0),0)</f>
        <v>0</v>
      </c>
      <c r="N129" s="89">
        <f>IFERROR(VLOOKUP(rennerstabel!$F129,Etappe3[[Rit 3]:[Punten]],2,0),0)</f>
        <v>0</v>
      </c>
      <c r="O129" s="89">
        <f>IFERROR(VLOOKUP(rennerstabel!$F129,Etappe4[[Rit 4]:[Punten]],2,0),0)</f>
        <v>0</v>
      </c>
      <c r="P129" s="89">
        <f>IFERROR(VLOOKUP(rennerstabel!$F129,Etappe5[[Rit 5]:[Punten]],2,0),0)</f>
        <v>0</v>
      </c>
      <c r="Q129" s="89">
        <f>IFERROR(VLOOKUP(rennerstabel!$F129,Etappe6[[Rit 6]:[Punten]],2,0),0)</f>
        <v>0</v>
      </c>
      <c r="R129" s="89">
        <f>IFERROR(VLOOKUP(rennerstabel!$F129,Etappe7[[Rit 7]:[Punten]],2,0),0)</f>
        <v>0</v>
      </c>
      <c r="S129" s="89">
        <f>IFERROR(VLOOKUP(rennerstabel!$F129,Etappe8[[Rit 8]:[Punten]],2,0),0)</f>
        <v>0</v>
      </c>
      <c r="T129" s="89">
        <f>IFERROR(VLOOKUP(rennerstabel!$F129,Etappe9[[Rit 9]:[Punten]],2,0),0)</f>
        <v>0</v>
      </c>
      <c r="U129" s="90">
        <f>IFERROR(VLOOKUP(rennerstabel!$F129,Etappe10[[Rit 10]:[Punten]],2,0),0)</f>
        <v>0</v>
      </c>
      <c r="V129" s="90">
        <f>IFERROR(VLOOKUP(rennerstabel!$F129,Etappe11[[Rit 11]:[Punten]],2,0),0)</f>
        <v>0</v>
      </c>
      <c r="W129" s="90">
        <f>IFERROR(VLOOKUP(rennerstabel!$F129,Etappe12[[Rit 12]:[Punten]],2,0),0)</f>
        <v>0</v>
      </c>
      <c r="X129" s="90">
        <f>IFERROR(VLOOKUP(rennerstabel!$F129,Etappe13[[Rit 13]:[Punten]],2,0),0)</f>
        <v>0</v>
      </c>
      <c r="Y129" s="90">
        <f>IFERROR(VLOOKUP(rennerstabel!$F129,Etappe14[[Rit 14]:[Punten]],2,0),0)</f>
        <v>0</v>
      </c>
      <c r="Z129" s="90">
        <f>IFERROR(VLOOKUP(rennerstabel!$F129,Etappe15[[Rit 15]:[Punten]],2,0),0)</f>
        <v>0</v>
      </c>
      <c r="AA129" s="91">
        <f>IFERROR(VLOOKUP(rennerstabel!$F129,Etappe16[[Rit 16]:[Punten]],2,0),0)</f>
        <v>0</v>
      </c>
      <c r="AB129" s="91">
        <f>IFERROR(VLOOKUP(rennerstabel!$F129,Etappe17[[Rit 17]:[Punten]],2,0),0)</f>
        <v>0</v>
      </c>
      <c r="AC129" s="91">
        <f>IFERROR(VLOOKUP(rennerstabel!$F129,Etappe18[[Rit 18]:[Punten]],2,0),0)</f>
        <v>0</v>
      </c>
      <c r="AD129" s="91">
        <f>IFERROR(VLOOKUP(rennerstabel!$F129,Etappe19[[Rit 19]:[Punten]],2,0),0)</f>
        <v>0</v>
      </c>
      <c r="AE129" s="91">
        <f>IFERROR(VLOOKUP(rennerstabel!$F129,Etappe20[[Rit 20]:[Punten]],2,0),0)</f>
        <v>0</v>
      </c>
      <c r="AF129" s="91">
        <f>IFERROR(VLOOKUP(rennerstabel!$F129,Etappe21[[Rit 21]:[Punten]],2,0),0)</f>
        <v>0</v>
      </c>
      <c r="AG129" s="93">
        <f>IFERROR(VLOOKUP(rennerstabel!$F129,TableGeel[[Renners]:[Punten]],2,0),0)</f>
        <v>0</v>
      </c>
      <c r="AH129" s="93">
        <f>IFERROR(VLOOKUP(rennerstabel!$F129,TablePloeg[[Renners]:[Punten]],2,0),0)</f>
        <v>0</v>
      </c>
      <c r="AI129" s="93">
        <f>IFERROR(VLOOKUP(rennerstabel!$F129,TableGroen[[Renners]:[Punten]],2,0),0)</f>
        <v>0</v>
      </c>
      <c r="AJ129" s="93">
        <f>IFERROR(VLOOKUP(rennerstabel!$F129,TableBolletjes[[Renners]:[Punten]],2,0),0)</f>
        <v>0</v>
      </c>
      <c r="AK129" s="93">
        <f>IFERROR(VLOOKUP(rennerstabel!$F129,TableWit[[Renners]:[Punten]],2,0),0)</f>
        <v>0</v>
      </c>
      <c r="AL129" s="95">
        <f>IF(rennerstabel!$D129="DNS",0,1)</f>
        <v>0</v>
      </c>
    </row>
    <row r="130" spans="2:38" x14ac:dyDescent="0.25">
      <c r="B130" s="83"/>
      <c r="C130" s="83"/>
      <c r="D130" s="83"/>
      <c r="E130" s="84">
        <v>129</v>
      </c>
      <c r="F130" s="84" t="s">
        <v>430</v>
      </c>
      <c r="G130" s="84" t="s">
        <v>422</v>
      </c>
      <c r="H130" s="85">
        <f>SUM(L130:AK130)*rennerstabel!$AL130</f>
        <v>0</v>
      </c>
      <c r="I130" s="86">
        <f>SUM(rennerstabel!$L130:$T130)*rennerstabel!$AL130</f>
        <v>0</v>
      </c>
      <c r="J130" s="87">
        <f>SUM(rennerstabel!$U130:$Z130)*rennerstabel!$AL130</f>
        <v>0</v>
      </c>
      <c r="K130" s="88">
        <f>SUM(rennerstabel!$AA130:$AF130)*rennerstabel!$AL130</f>
        <v>0</v>
      </c>
      <c r="L130" s="89">
        <f>IFERROR(VLOOKUP(rennerstabel!$F130,Etappe1[[Rit 1]:[Punten]],2,0),0)</f>
        <v>0</v>
      </c>
      <c r="M130" s="89">
        <f>IFERROR(VLOOKUP(rennerstabel!$F130,Etappe2[[Rit 2]:[Punten]],2,0),0)</f>
        <v>0</v>
      </c>
      <c r="N130" s="89">
        <f>IFERROR(VLOOKUP(rennerstabel!$F130,Etappe3[[Rit 3]:[Punten]],2,0),0)</f>
        <v>0</v>
      </c>
      <c r="O130" s="89">
        <f>IFERROR(VLOOKUP(rennerstabel!$F130,Etappe4[[Rit 4]:[Punten]],2,0),0)</f>
        <v>0</v>
      </c>
      <c r="P130" s="89">
        <f>IFERROR(VLOOKUP(rennerstabel!$F130,Etappe5[[Rit 5]:[Punten]],2,0),0)</f>
        <v>0</v>
      </c>
      <c r="Q130" s="89">
        <f>IFERROR(VLOOKUP(rennerstabel!$F130,Etappe6[[Rit 6]:[Punten]],2,0),0)</f>
        <v>0</v>
      </c>
      <c r="R130" s="89">
        <f>IFERROR(VLOOKUP(rennerstabel!$F130,Etappe7[[Rit 7]:[Punten]],2,0),0)</f>
        <v>0</v>
      </c>
      <c r="S130" s="89">
        <f>IFERROR(VLOOKUP(rennerstabel!$F130,Etappe8[[Rit 8]:[Punten]],2,0),0)</f>
        <v>0</v>
      </c>
      <c r="T130" s="89">
        <f>IFERROR(VLOOKUP(rennerstabel!$F130,Etappe9[[Rit 9]:[Punten]],2,0),0)</f>
        <v>0</v>
      </c>
      <c r="U130" s="90">
        <f>IFERROR(VLOOKUP(rennerstabel!$F130,Etappe10[[Rit 10]:[Punten]],2,0),0)</f>
        <v>0</v>
      </c>
      <c r="V130" s="90">
        <f>IFERROR(VLOOKUP(rennerstabel!$F130,Etappe11[[Rit 11]:[Punten]],2,0),0)</f>
        <v>0</v>
      </c>
      <c r="W130" s="90">
        <f>IFERROR(VLOOKUP(rennerstabel!$F130,Etappe12[[Rit 12]:[Punten]],2,0),0)</f>
        <v>0</v>
      </c>
      <c r="X130" s="90">
        <f>IFERROR(VLOOKUP(rennerstabel!$F130,Etappe13[[Rit 13]:[Punten]],2,0),0)</f>
        <v>0</v>
      </c>
      <c r="Y130" s="90">
        <f>IFERROR(VLOOKUP(rennerstabel!$F130,Etappe14[[Rit 14]:[Punten]],2,0),0)</f>
        <v>0</v>
      </c>
      <c r="Z130" s="90">
        <f>IFERROR(VLOOKUP(rennerstabel!$F130,Etappe15[[Rit 15]:[Punten]],2,0),0)</f>
        <v>0</v>
      </c>
      <c r="AA130" s="91">
        <f>IFERROR(VLOOKUP(rennerstabel!$F130,Etappe16[[Rit 16]:[Punten]],2,0),0)</f>
        <v>0</v>
      </c>
      <c r="AB130" s="91">
        <f>IFERROR(VLOOKUP(rennerstabel!$F130,Etappe17[[Rit 17]:[Punten]],2,0),0)</f>
        <v>0</v>
      </c>
      <c r="AC130" s="91">
        <f>IFERROR(VLOOKUP(rennerstabel!$F130,Etappe18[[Rit 18]:[Punten]],2,0),0)</f>
        <v>0</v>
      </c>
      <c r="AD130" s="91">
        <f>IFERROR(VLOOKUP(rennerstabel!$F130,Etappe19[[Rit 19]:[Punten]],2,0),0)</f>
        <v>0</v>
      </c>
      <c r="AE130" s="91">
        <f>IFERROR(VLOOKUP(rennerstabel!$F130,Etappe20[[Rit 20]:[Punten]],2,0),0)</f>
        <v>0</v>
      </c>
      <c r="AF130" s="91">
        <f>IFERROR(VLOOKUP(rennerstabel!$F130,Etappe21[[Rit 21]:[Punten]],2,0),0)</f>
        <v>0</v>
      </c>
      <c r="AG130" s="83">
        <f>IFERROR(VLOOKUP(rennerstabel!$F130,TableGeel[[Renners]:[Punten]],2,0),0)</f>
        <v>0</v>
      </c>
      <c r="AH130" s="83">
        <f>IFERROR(VLOOKUP(rennerstabel!$F130,TablePloeg[[Renners]:[Punten]],2,0),0)</f>
        <v>0</v>
      </c>
      <c r="AI130" s="83">
        <f>IFERROR(VLOOKUP(rennerstabel!$F130,TableGroen[[Renners]:[Punten]],2,0),0)</f>
        <v>0</v>
      </c>
      <c r="AJ130" s="83">
        <f>IFERROR(VLOOKUP(rennerstabel!$F130,TableBolletjes[[Renners]:[Punten]],2,0),0)</f>
        <v>0</v>
      </c>
      <c r="AK130" s="83">
        <f>IFERROR(VLOOKUP(rennerstabel!$F130,TableWit[[Renners]:[Punten]],2,0),0)</f>
        <v>0</v>
      </c>
      <c r="AL130" s="92">
        <f>IF(rennerstabel!$D130="DNS",0,1)</f>
        <v>1</v>
      </c>
    </row>
    <row r="131" spans="2:38" x14ac:dyDescent="0.25">
      <c r="B131" s="93"/>
      <c r="C131" s="93"/>
      <c r="D131" s="93" t="s">
        <v>517</v>
      </c>
      <c r="E131" s="94">
        <v>130</v>
      </c>
      <c r="F131" s="84" t="s">
        <v>431</v>
      </c>
      <c r="G131" s="84" t="s">
        <v>422</v>
      </c>
      <c r="H131" s="85">
        <f>SUM(L131:AK131)*rennerstabel!$AL131</f>
        <v>0</v>
      </c>
      <c r="I131" s="86">
        <f>SUM(rennerstabel!$L131:$T131)*rennerstabel!$AL131</f>
        <v>0</v>
      </c>
      <c r="J131" s="87">
        <f>SUM(rennerstabel!$U131:$Z131)*rennerstabel!$AL131</f>
        <v>0</v>
      </c>
      <c r="K131" s="88">
        <f>SUM(rennerstabel!$AA131:$AF131)*rennerstabel!$AL131</f>
        <v>0</v>
      </c>
      <c r="L131" s="89">
        <f>IFERROR(VLOOKUP(rennerstabel!$F131,Etappe1[[Rit 1]:[Punten]],2,0),0)</f>
        <v>0</v>
      </c>
      <c r="M131" s="89">
        <f>IFERROR(VLOOKUP(rennerstabel!$F131,Etappe2[[Rit 2]:[Punten]],2,0),0)</f>
        <v>0</v>
      </c>
      <c r="N131" s="89">
        <f>IFERROR(VLOOKUP(rennerstabel!$F131,Etappe3[[Rit 3]:[Punten]],2,0),0)</f>
        <v>0</v>
      </c>
      <c r="O131" s="89">
        <f>IFERROR(VLOOKUP(rennerstabel!$F131,Etappe4[[Rit 4]:[Punten]],2,0),0)</f>
        <v>0</v>
      </c>
      <c r="P131" s="89">
        <f>IFERROR(VLOOKUP(rennerstabel!$F131,Etappe5[[Rit 5]:[Punten]],2,0),0)</f>
        <v>0</v>
      </c>
      <c r="Q131" s="89">
        <f>IFERROR(VLOOKUP(rennerstabel!$F131,Etappe6[[Rit 6]:[Punten]],2,0),0)</f>
        <v>0</v>
      </c>
      <c r="R131" s="89">
        <f>IFERROR(VLOOKUP(rennerstabel!$F131,Etappe7[[Rit 7]:[Punten]],2,0),0)</f>
        <v>0</v>
      </c>
      <c r="S131" s="89">
        <f>IFERROR(VLOOKUP(rennerstabel!$F131,Etappe8[[Rit 8]:[Punten]],2,0),0)</f>
        <v>0</v>
      </c>
      <c r="T131" s="89">
        <f>IFERROR(VLOOKUP(rennerstabel!$F131,Etappe9[[Rit 9]:[Punten]],2,0),0)</f>
        <v>0</v>
      </c>
      <c r="U131" s="90">
        <f>IFERROR(VLOOKUP(rennerstabel!$F131,Etappe10[[Rit 10]:[Punten]],2,0),0)</f>
        <v>0</v>
      </c>
      <c r="V131" s="90">
        <f>IFERROR(VLOOKUP(rennerstabel!$F131,Etappe11[[Rit 11]:[Punten]],2,0),0)</f>
        <v>0</v>
      </c>
      <c r="W131" s="90">
        <f>IFERROR(VLOOKUP(rennerstabel!$F131,Etappe12[[Rit 12]:[Punten]],2,0),0)</f>
        <v>0</v>
      </c>
      <c r="X131" s="90">
        <f>IFERROR(VLOOKUP(rennerstabel!$F131,Etappe13[[Rit 13]:[Punten]],2,0),0)</f>
        <v>0</v>
      </c>
      <c r="Y131" s="90">
        <f>IFERROR(VLOOKUP(rennerstabel!$F131,Etappe14[[Rit 14]:[Punten]],2,0),0)</f>
        <v>0</v>
      </c>
      <c r="Z131" s="90">
        <f>IFERROR(VLOOKUP(rennerstabel!$F131,Etappe15[[Rit 15]:[Punten]],2,0),0)</f>
        <v>0</v>
      </c>
      <c r="AA131" s="91">
        <f>IFERROR(VLOOKUP(rennerstabel!$F131,Etappe16[[Rit 16]:[Punten]],2,0),0)</f>
        <v>0</v>
      </c>
      <c r="AB131" s="91">
        <f>IFERROR(VLOOKUP(rennerstabel!$F131,Etappe17[[Rit 17]:[Punten]],2,0),0)</f>
        <v>0</v>
      </c>
      <c r="AC131" s="91">
        <f>IFERROR(VLOOKUP(rennerstabel!$F131,Etappe18[[Rit 18]:[Punten]],2,0),0)</f>
        <v>0</v>
      </c>
      <c r="AD131" s="91">
        <f>IFERROR(VLOOKUP(rennerstabel!$F131,Etappe19[[Rit 19]:[Punten]],2,0),0)</f>
        <v>0</v>
      </c>
      <c r="AE131" s="91">
        <f>IFERROR(VLOOKUP(rennerstabel!$F131,Etappe20[[Rit 20]:[Punten]],2,0),0)</f>
        <v>0</v>
      </c>
      <c r="AF131" s="91">
        <f>IFERROR(VLOOKUP(rennerstabel!$F131,Etappe21[[Rit 21]:[Punten]],2,0),0)</f>
        <v>0</v>
      </c>
      <c r="AG131" s="93">
        <f>IFERROR(VLOOKUP(rennerstabel!$F131,TableGeel[[Renners]:[Punten]],2,0),0)</f>
        <v>0</v>
      </c>
      <c r="AH131" s="93">
        <f>IFERROR(VLOOKUP(rennerstabel!$F131,TablePloeg[[Renners]:[Punten]],2,0),0)</f>
        <v>0</v>
      </c>
      <c r="AI131" s="93">
        <f>IFERROR(VLOOKUP(rennerstabel!$F131,TableGroen[[Renners]:[Punten]],2,0),0)</f>
        <v>0</v>
      </c>
      <c r="AJ131" s="93">
        <f>IFERROR(VLOOKUP(rennerstabel!$F131,TableBolletjes[[Renners]:[Punten]],2,0),0)</f>
        <v>0</v>
      </c>
      <c r="AK131" s="93">
        <f>IFERROR(VLOOKUP(rennerstabel!$F131,TableWit[[Renners]:[Punten]],2,0),0)</f>
        <v>0</v>
      </c>
      <c r="AL131" s="95">
        <f>IF(rennerstabel!$D131="DNS",0,1)</f>
        <v>0</v>
      </c>
    </row>
    <row r="132" spans="2:38" x14ac:dyDescent="0.25">
      <c r="B132" s="83"/>
      <c r="C132" s="83"/>
      <c r="D132" s="83"/>
      <c r="E132" s="84">
        <v>131</v>
      </c>
      <c r="F132" s="84" t="s">
        <v>204</v>
      </c>
      <c r="G132" s="84" t="s">
        <v>432</v>
      </c>
      <c r="H132" s="85">
        <f>SUM(L132:AK132)*rennerstabel!$AL132</f>
        <v>0</v>
      </c>
      <c r="I132" s="86">
        <f>SUM(rennerstabel!$L132:$T132)*rennerstabel!$AL132</f>
        <v>0</v>
      </c>
      <c r="J132" s="87">
        <f>SUM(rennerstabel!$U132:$Z132)*rennerstabel!$AL132</f>
        <v>0</v>
      </c>
      <c r="K132" s="88">
        <f>SUM(rennerstabel!$AA132:$AF132)*rennerstabel!$AL132</f>
        <v>0</v>
      </c>
      <c r="L132" s="89">
        <f>IFERROR(VLOOKUP(rennerstabel!$F132,Etappe1[[Rit 1]:[Punten]],2,0),0)</f>
        <v>0</v>
      </c>
      <c r="M132" s="89">
        <f>IFERROR(VLOOKUP(rennerstabel!$F132,Etappe2[[Rit 2]:[Punten]],2,0),0)</f>
        <v>0</v>
      </c>
      <c r="N132" s="89">
        <f>IFERROR(VLOOKUP(rennerstabel!$F132,Etappe3[[Rit 3]:[Punten]],2,0),0)</f>
        <v>0</v>
      </c>
      <c r="O132" s="89">
        <f>IFERROR(VLOOKUP(rennerstabel!$F132,Etappe4[[Rit 4]:[Punten]],2,0),0)</f>
        <v>0</v>
      </c>
      <c r="P132" s="89">
        <f>IFERROR(VLOOKUP(rennerstabel!$F132,Etappe5[[Rit 5]:[Punten]],2,0),0)</f>
        <v>0</v>
      </c>
      <c r="Q132" s="89">
        <f>IFERROR(VLOOKUP(rennerstabel!$F132,Etappe6[[Rit 6]:[Punten]],2,0),0)</f>
        <v>0</v>
      </c>
      <c r="R132" s="89">
        <f>IFERROR(VLOOKUP(rennerstabel!$F132,Etappe7[[Rit 7]:[Punten]],2,0),0)</f>
        <v>0</v>
      </c>
      <c r="S132" s="89">
        <f>IFERROR(VLOOKUP(rennerstabel!$F132,Etappe8[[Rit 8]:[Punten]],2,0),0)</f>
        <v>0</v>
      </c>
      <c r="T132" s="89">
        <f>IFERROR(VLOOKUP(rennerstabel!$F132,Etappe9[[Rit 9]:[Punten]],2,0),0)</f>
        <v>0</v>
      </c>
      <c r="U132" s="90">
        <f>IFERROR(VLOOKUP(rennerstabel!$F132,Etappe10[[Rit 10]:[Punten]],2,0),0)</f>
        <v>0</v>
      </c>
      <c r="V132" s="90">
        <f>IFERROR(VLOOKUP(rennerstabel!$F132,Etappe11[[Rit 11]:[Punten]],2,0),0)</f>
        <v>0</v>
      </c>
      <c r="W132" s="90">
        <f>IFERROR(VLOOKUP(rennerstabel!$F132,Etappe12[[Rit 12]:[Punten]],2,0),0)</f>
        <v>0</v>
      </c>
      <c r="X132" s="90">
        <f>IFERROR(VLOOKUP(rennerstabel!$F132,Etappe13[[Rit 13]:[Punten]],2,0),0)</f>
        <v>0</v>
      </c>
      <c r="Y132" s="90">
        <f>IFERROR(VLOOKUP(rennerstabel!$F132,Etappe14[[Rit 14]:[Punten]],2,0),0)</f>
        <v>0</v>
      </c>
      <c r="Z132" s="90">
        <f>IFERROR(VLOOKUP(rennerstabel!$F132,Etappe15[[Rit 15]:[Punten]],2,0),0)</f>
        <v>0</v>
      </c>
      <c r="AA132" s="91">
        <f>IFERROR(VLOOKUP(rennerstabel!$F132,Etappe16[[Rit 16]:[Punten]],2,0),0)</f>
        <v>0</v>
      </c>
      <c r="AB132" s="91">
        <f>IFERROR(VLOOKUP(rennerstabel!$F132,Etappe17[[Rit 17]:[Punten]],2,0),0)</f>
        <v>0</v>
      </c>
      <c r="AC132" s="91">
        <f>IFERROR(VLOOKUP(rennerstabel!$F132,Etappe18[[Rit 18]:[Punten]],2,0),0)</f>
        <v>0</v>
      </c>
      <c r="AD132" s="91">
        <f>IFERROR(VLOOKUP(rennerstabel!$F132,Etappe19[[Rit 19]:[Punten]],2,0),0)</f>
        <v>0</v>
      </c>
      <c r="AE132" s="91">
        <f>IFERROR(VLOOKUP(rennerstabel!$F132,Etappe20[[Rit 20]:[Punten]],2,0),0)</f>
        <v>0</v>
      </c>
      <c r="AF132" s="91">
        <f>IFERROR(VLOOKUP(rennerstabel!$F132,Etappe21[[Rit 21]:[Punten]],2,0),0)</f>
        <v>0</v>
      </c>
      <c r="AG132" s="83">
        <f>IFERROR(VLOOKUP(rennerstabel!$F132,TableGeel[[Renners]:[Punten]],2,0),0)</f>
        <v>0</v>
      </c>
      <c r="AH132" s="83">
        <f>IFERROR(VLOOKUP(rennerstabel!$F132,TablePloeg[[Renners]:[Punten]],2,0),0)</f>
        <v>0</v>
      </c>
      <c r="AI132" s="83">
        <f>IFERROR(VLOOKUP(rennerstabel!$F132,TableGroen[[Renners]:[Punten]],2,0),0)</f>
        <v>0</v>
      </c>
      <c r="AJ132" s="83">
        <f>IFERROR(VLOOKUP(rennerstabel!$F132,TableBolletjes[[Renners]:[Punten]],2,0),0)</f>
        <v>0</v>
      </c>
      <c r="AK132" s="83">
        <f>IFERROR(VLOOKUP(rennerstabel!$F132,TableWit[[Renners]:[Punten]],2,0),0)</f>
        <v>0</v>
      </c>
      <c r="AL132" s="92">
        <f>IF(rennerstabel!$D132="DNS",0,1)</f>
        <v>1</v>
      </c>
    </row>
    <row r="133" spans="2:38" x14ac:dyDescent="0.25">
      <c r="B133" s="93"/>
      <c r="C133" s="93"/>
      <c r="D133" s="93"/>
      <c r="E133" s="94">
        <v>132</v>
      </c>
      <c r="F133" s="84" t="s">
        <v>433</v>
      </c>
      <c r="G133" s="84" t="s">
        <v>432</v>
      </c>
      <c r="H133" s="85">
        <f>SUM(L133:AK133)*rennerstabel!$AL133</f>
        <v>0</v>
      </c>
      <c r="I133" s="86">
        <f>SUM(rennerstabel!$L133:$T133)*rennerstabel!$AL133</f>
        <v>0</v>
      </c>
      <c r="J133" s="87">
        <f>SUM(rennerstabel!$U133:$Z133)*rennerstabel!$AL133</f>
        <v>0</v>
      </c>
      <c r="K133" s="88">
        <f>SUM(rennerstabel!$AA133:$AF133)*rennerstabel!$AL133</f>
        <v>0</v>
      </c>
      <c r="L133" s="89">
        <f>IFERROR(VLOOKUP(rennerstabel!$F133,Etappe1[[Rit 1]:[Punten]],2,0),0)</f>
        <v>0</v>
      </c>
      <c r="M133" s="89">
        <f>IFERROR(VLOOKUP(rennerstabel!$F133,Etappe2[[Rit 2]:[Punten]],2,0),0)</f>
        <v>0</v>
      </c>
      <c r="N133" s="89">
        <f>IFERROR(VLOOKUP(rennerstabel!$F133,Etappe3[[Rit 3]:[Punten]],2,0),0)</f>
        <v>0</v>
      </c>
      <c r="O133" s="89">
        <f>IFERROR(VLOOKUP(rennerstabel!$F133,Etappe4[[Rit 4]:[Punten]],2,0),0)</f>
        <v>0</v>
      </c>
      <c r="P133" s="89">
        <f>IFERROR(VLOOKUP(rennerstabel!$F133,Etappe5[[Rit 5]:[Punten]],2,0),0)</f>
        <v>0</v>
      </c>
      <c r="Q133" s="89">
        <f>IFERROR(VLOOKUP(rennerstabel!$F133,Etappe6[[Rit 6]:[Punten]],2,0),0)</f>
        <v>0</v>
      </c>
      <c r="R133" s="89">
        <f>IFERROR(VLOOKUP(rennerstabel!$F133,Etappe7[[Rit 7]:[Punten]],2,0),0)</f>
        <v>0</v>
      </c>
      <c r="S133" s="89">
        <f>IFERROR(VLOOKUP(rennerstabel!$F133,Etappe8[[Rit 8]:[Punten]],2,0),0)</f>
        <v>0</v>
      </c>
      <c r="T133" s="89">
        <f>IFERROR(VLOOKUP(rennerstabel!$F133,Etappe9[[Rit 9]:[Punten]],2,0),0)</f>
        <v>0</v>
      </c>
      <c r="U133" s="90">
        <f>IFERROR(VLOOKUP(rennerstabel!$F133,Etappe10[[Rit 10]:[Punten]],2,0),0)</f>
        <v>0</v>
      </c>
      <c r="V133" s="90">
        <f>IFERROR(VLOOKUP(rennerstabel!$F133,Etappe11[[Rit 11]:[Punten]],2,0),0)</f>
        <v>0</v>
      </c>
      <c r="W133" s="90">
        <f>IFERROR(VLOOKUP(rennerstabel!$F133,Etappe12[[Rit 12]:[Punten]],2,0),0)</f>
        <v>0</v>
      </c>
      <c r="X133" s="90">
        <f>IFERROR(VLOOKUP(rennerstabel!$F133,Etappe13[[Rit 13]:[Punten]],2,0),0)</f>
        <v>0</v>
      </c>
      <c r="Y133" s="90">
        <f>IFERROR(VLOOKUP(rennerstabel!$F133,Etappe14[[Rit 14]:[Punten]],2,0),0)</f>
        <v>0</v>
      </c>
      <c r="Z133" s="90">
        <f>IFERROR(VLOOKUP(rennerstabel!$F133,Etappe15[[Rit 15]:[Punten]],2,0),0)</f>
        <v>0</v>
      </c>
      <c r="AA133" s="91">
        <f>IFERROR(VLOOKUP(rennerstabel!$F133,Etappe16[[Rit 16]:[Punten]],2,0),0)</f>
        <v>0</v>
      </c>
      <c r="AB133" s="91">
        <f>IFERROR(VLOOKUP(rennerstabel!$F133,Etappe17[[Rit 17]:[Punten]],2,0),0)</f>
        <v>0</v>
      </c>
      <c r="AC133" s="91">
        <f>IFERROR(VLOOKUP(rennerstabel!$F133,Etappe18[[Rit 18]:[Punten]],2,0),0)</f>
        <v>0</v>
      </c>
      <c r="AD133" s="91">
        <f>IFERROR(VLOOKUP(rennerstabel!$F133,Etappe19[[Rit 19]:[Punten]],2,0),0)</f>
        <v>0</v>
      </c>
      <c r="AE133" s="91">
        <f>IFERROR(VLOOKUP(rennerstabel!$F133,Etappe20[[Rit 20]:[Punten]],2,0),0)</f>
        <v>0</v>
      </c>
      <c r="AF133" s="91">
        <f>IFERROR(VLOOKUP(rennerstabel!$F133,Etappe21[[Rit 21]:[Punten]],2,0),0)</f>
        <v>0</v>
      </c>
      <c r="AG133" s="93">
        <f>IFERROR(VLOOKUP(rennerstabel!$F133,TableGeel[[Renners]:[Punten]],2,0),0)</f>
        <v>0</v>
      </c>
      <c r="AH133" s="93">
        <f>IFERROR(VLOOKUP(rennerstabel!$F133,TablePloeg[[Renners]:[Punten]],2,0),0)</f>
        <v>0</v>
      </c>
      <c r="AI133" s="93">
        <f>IFERROR(VLOOKUP(rennerstabel!$F133,TableGroen[[Renners]:[Punten]],2,0),0)</f>
        <v>0</v>
      </c>
      <c r="AJ133" s="93">
        <f>IFERROR(VLOOKUP(rennerstabel!$F133,TableBolletjes[[Renners]:[Punten]],2,0),0)</f>
        <v>0</v>
      </c>
      <c r="AK133" s="93">
        <f>IFERROR(VLOOKUP(rennerstabel!$F133,TableWit[[Renners]:[Punten]],2,0),0)</f>
        <v>0</v>
      </c>
      <c r="AL133" s="95">
        <f>IF(rennerstabel!$D133="DNS",0,1)</f>
        <v>1</v>
      </c>
    </row>
    <row r="134" spans="2:38" x14ac:dyDescent="0.25">
      <c r="B134" s="83"/>
      <c r="C134" s="83"/>
      <c r="D134" s="83"/>
      <c r="E134" s="84">
        <v>133</v>
      </c>
      <c r="F134" s="84" t="s">
        <v>434</v>
      </c>
      <c r="G134" s="84" t="s">
        <v>432</v>
      </c>
      <c r="H134" s="85">
        <f>SUM(L134:AK134)*rennerstabel!$AL134</f>
        <v>0</v>
      </c>
      <c r="I134" s="86">
        <f>SUM(rennerstabel!$L134:$T134)*rennerstabel!$AL134</f>
        <v>0</v>
      </c>
      <c r="J134" s="87">
        <f>SUM(rennerstabel!$U134:$Z134)*rennerstabel!$AL134</f>
        <v>0</v>
      </c>
      <c r="K134" s="88">
        <f>SUM(rennerstabel!$AA134:$AF134)*rennerstabel!$AL134</f>
        <v>0</v>
      </c>
      <c r="L134" s="89">
        <f>IFERROR(VLOOKUP(rennerstabel!$F134,Etappe1[[Rit 1]:[Punten]],2,0),0)</f>
        <v>0</v>
      </c>
      <c r="M134" s="89">
        <f>IFERROR(VLOOKUP(rennerstabel!$F134,Etappe2[[Rit 2]:[Punten]],2,0),0)</f>
        <v>0</v>
      </c>
      <c r="N134" s="89">
        <f>IFERROR(VLOOKUP(rennerstabel!$F134,Etappe3[[Rit 3]:[Punten]],2,0),0)</f>
        <v>0</v>
      </c>
      <c r="O134" s="89">
        <f>IFERROR(VLOOKUP(rennerstabel!$F134,Etappe4[[Rit 4]:[Punten]],2,0),0)</f>
        <v>0</v>
      </c>
      <c r="P134" s="89">
        <f>IFERROR(VLOOKUP(rennerstabel!$F134,Etappe5[[Rit 5]:[Punten]],2,0),0)</f>
        <v>0</v>
      </c>
      <c r="Q134" s="89">
        <f>IFERROR(VLOOKUP(rennerstabel!$F134,Etappe6[[Rit 6]:[Punten]],2,0),0)</f>
        <v>0</v>
      </c>
      <c r="R134" s="89">
        <f>IFERROR(VLOOKUP(rennerstabel!$F134,Etappe7[[Rit 7]:[Punten]],2,0),0)</f>
        <v>0</v>
      </c>
      <c r="S134" s="89">
        <f>IFERROR(VLOOKUP(rennerstabel!$F134,Etappe8[[Rit 8]:[Punten]],2,0),0)</f>
        <v>0</v>
      </c>
      <c r="T134" s="89">
        <f>IFERROR(VLOOKUP(rennerstabel!$F134,Etappe9[[Rit 9]:[Punten]],2,0),0)</f>
        <v>0</v>
      </c>
      <c r="U134" s="90">
        <f>IFERROR(VLOOKUP(rennerstabel!$F134,Etappe10[[Rit 10]:[Punten]],2,0),0)</f>
        <v>0</v>
      </c>
      <c r="V134" s="90">
        <f>IFERROR(VLOOKUP(rennerstabel!$F134,Etappe11[[Rit 11]:[Punten]],2,0),0)</f>
        <v>0</v>
      </c>
      <c r="W134" s="90">
        <f>IFERROR(VLOOKUP(rennerstabel!$F134,Etappe12[[Rit 12]:[Punten]],2,0),0)</f>
        <v>0</v>
      </c>
      <c r="X134" s="90">
        <f>IFERROR(VLOOKUP(rennerstabel!$F134,Etappe13[[Rit 13]:[Punten]],2,0),0)</f>
        <v>0</v>
      </c>
      <c r="Y134" s="90">
        <f>IFERROR(VLOOKUP(rennerstabel!$F134,Etappe14[[Rit 14]:[Punten]],2,0),0)</f>
        <v>0</v>
      </c>
      <c r="Z134" s="90">
        <f>IFERROR(VLOOKUP(rennerstabel!$F134,Etappe15[[Rit 15]:[Punten]],2,0),0)</f>
        <v>0</v>
      </c>
      <c r="AA134" s="91">
        <f>IFERROR(VLOOKUP(rennerstabel!$F134,Etappe16[[Rit 16]:[Punten]],2,0),0)</f>
        <v>0</v>
      </c>
      <c r="AB134" s="91">
        <f>IFERROR(VLOOKUP(rennerstabel!$F134,Etappe17[[Rit 17]:[Punten]],2,0),0)</f>
        <v>0</v>
      </c>
      <c r="AC134" s="91">
        <f>IFERROR(VLOOKUP(rennerstabel!$F134,Etappe18[[Rit 18]:[Punten]],2,0),0)</f>
        <v>0</v>
      </c>
      <c r="AD134" s="91">
        <f>IFERROR(VLOOKUP(rennerstabel!$F134,Etappe19[[Rit 19]:[Punten]],2,0),0)</f>
        <v>0</v>
      </c>
      <c r="AE134" s="91">
        <f>IFERROR(VLOOKUP(rennerstabel!$F134,Etappe20[[Rit 20]:[Punten]],2,0),0)</f>
        <v>0</v>
      </c>
      <c r="AF134" s="91">
        <f>IFERROR(VLOOKUP(rennerstabel!$F134,Etappe21[[Rit 21]:[Punten]],2,0),0)</f>
        <v>0</v>
      </c>
      <c r="AG134" s="83">
        <f>IFERROR(VLOOKUP(rennerstabel!$F134,TableGeel[[Renners]:[Punten]],2,0),0)</f>
        <v>0</v>
      </c>
      <c r="AH134" s="83">
        <f>IFERROR(VLOOKUP(rennerstabel!$F134,TablePloeg[[Renners]:[Punten]],2,0),0)</f>
        <v>0</v>
      </c>
      <c r="AI134" s="83">
        <f>IFERROR(VLOOKUP(rennerstabel!$F134,TableGroen[[Renners]:[Punten]],2,0),0)</f>
        <v>0</v>
      </c>
      <c r="AJ134" s="83">
        <f>IFERROR(VLOOKUP(rennerstabel!$F134,TableBolletjes[[Renners]:[Punten]],2,0),0)</f>
        <v>0</v>
      </c>
      <c r="AK134" s="83">
        <f>IFERROR(VLOOKUP(rennerstabel!$F134,TableWit[[Renners]:[Punten]],2,0),0)</f>
        <v>0</v>
      </c>
      <c r="AL134" s="92">
        <f>IF(rennerstabel!$D134="DNS",0,1)</f>
        <v>1</v>
      </c>
    </row>
    <row r="135" spans="2:38" x14ac:dyDescent="0.25">
      <c r="B135" s="93"/>
      <c r="C135" s="93"/>
      <c r="D135" s="93"/>
      <c r="E135" s="94">
        <v>134</v>
      </c>
      <c r="F135" s="84" t="s">
        <v>435</v>
      </c>
      <c r="G135" s="84" t="s">
        <v>432</v>
      </c>
      <c r="H135" s="85">
        <f>SUM(L135:AK135)*rennerstabel!$AL135</f>
        <v>0</v>
      </c>
      <c r="I135" s="86">
        <f>SUM(rennerstabel!$L135:$T135)*rennerstabel!$AL135</f>
        <v>0</v>
      </c>
      <c r="J135" s="87">
        <f>SUM(rennerstabel!$U135:$Z135)*rennerstabel!$AL135</f>
        <v>0</v>
      </c>
      <c r="K135" s="88">
        <f>SUM(rennerstabel!$AA135:$AF135)*rennerstabel!$AL135</f>
        <v>0</v>
      </c>
      <c r="L135" s="89">
        <f>IFERROR(VLOOKUP(rennerstabel!$F135,Etappe1[[Rit 1]:[Punten]],2,0),0)</f>
        <v>0</v>
      </c>
      <c r="M135" s="89">
        <f>IFERROR(VLOOKUP(rennerstabel!$F135,Etappe2[[Rit 2]:[Punten]],2,0),0)</f>
        <v>0</v>
      </c>
      <c r="N135" s="89">
        <f>IFERROR(VLOOKUP(rennerstabel!$F135,Etappe3[[Rit 3]:[Punten]],2,0),0)</f>
        <v>0</v>
      </c>
      <c r="O135" s="89">
        <f>IFERROR(VLOOKUP(rennerstabel!$F135,Etappe4[[Rit 4]:[Punten]],2,0),0)</f>
        <v>0</v>
      </c>
      <c r="P135" s="89">
        <f>IFERROR(VLOOKUP(rennerstabel!$F135,Etappe5[[Rit 5]:[Punten]],2,0),0)</f>
        <v>0</v>
      </c>
      <c r="Q135" s="89">
        <f>IFERROR(VLOOKUP(rennerstabel!$F135,Etappe6[[Rit 6]:[Punten]],2,0),0)</f>
        <v>0</v>
      </c>
      <c r="R135" s="89">
        <f>IFERROR(VLOOKUP(rennerstabel!$F135,Etappe7[[Rit 7]:[Punten]],2,0),0)</f>
        <v>0</v>
      </c>
      <c r="S135" s="89">
        <f>IFERROR(VLOOKUP(rennerstabel!$F135,Etappe8[[Rit 8]:[Punten]],2,0),0)</f>
        <v>0</v>
      </c>
      <c r="T135" s="89">
        <f>IFERROR(VLOOKUP(rennerstabel!$F135,Etappe9[[Rit 9]:[Punten]],2,0),0)</f>
        <v>0</v>
      </c>
      <c r="U135" s="90">
        <f>IFERROR(VLOOKUP(rennerstabel!$F135,Etappe10[[Rit 10]:[Punten]],2,0),0)</f>
        <v>0</v>
      </c>
      <c r="V135" s="90">
        <f>IFERROR(VLOOKUP(rennerstabel!$F135,Etappe11[[Rit 11]:[Punten]],2,0),0)</f>
        <v>0</v>
      </c>
      <c r="W135" s="90">
        <f>IFERROR(VLOOKUP(rennerstabel!$F135,Etappe12[[Rit 12]:[Punten]],2,0),0)</f>
        <v>0</v>
      </c>
      <c r="X135" s="90">
        <f>IFERROR(VLOOKUP(rennerstabel!$F135,Etappe13[[Rit 13]:[Punten]],2,0),0)</f>
        <v>0</v>
      </c>
      <c r="Y135" s="90">
        <f>IFERROR(VLOOKUP(rennerstabel!$F135,Etappe14[[Rit 14]:[Punten]],2,0),0)</f>
        <v>0</v>
      </c>
      <c r="Z135" s="90">
        <f>IFERROR(VLOOKUP(rennerstabel!$F135,Etappe15[[Rit 15]:[Punten]],2,0),0)</f>
        <v>0</v>
      </c>
      <c r="AA135" s="91">
        <f>IFERROR(VLOOKUP(rennerstabel!$F135,Etappe16[[Rit 16]:[Punten]],2,0),0)</f>
        <v>0</v>
      </c>
      <c r="AB135" s="91">
        <f>IFERROR(VLOOKUP(rennerstabel!$F135,Etappe17[[Rit 17]:[Punten]],2,0),0)</f>
        <v>0</v>
      </c>
      <c r="AC135" s="91">
        <f>IFERROR(VLOOKUP(rennerstabel!$F135,Etappe18[[Rit 18]:[Punten]],2,0),0)</f>
        <v>0</v>
      </c>
      <c r="AD135" s="91">
        <f>IFERROR(VLOOKUP(rennerstabel!$F135,Etappe19[[Rit 19]:[Punten]],2,0),0)</f>
        <v>0</v>
      </c>
      <c r="AE135" s="91">
        <f>IFERROR(VLOOKUP(rennerstabel!$F135,Etappe20[[Rit 20]:[Punten]],2,0),0)</f>
        <v>0</v>
      </c>
      <c r="AF135" s="91">
        <f>IFERROR(VLOOKUP(rennerstabel!$F135,Etappe21[[Rit 21]:[Punten]],2,0),0)</f>
        <v>0</v>
      </c>
      <c r="AG135" s="93">
        <f>IFERROR(VLOOKUP(rennerstabel!$F135,TableGeel[[Renners]:[Punten]],2,0),0)</f>
        <v>0</v>
      </c>
      <c r="AH135" s="93">
        <f>IFERROR(VLOOKUP(rennerstabel!$F135,TablePloeg[[Renners]:[Punten]],2,0),0)</f>
        <v>0</v>
      </c>
      <c r="AI135" s="93">
        <f>IFERROR(VLOOKUP(rennerstabel!$F135,TableGroen[[Renners]:[Punten]],2,0),0)</f>
        <v>0</v>
      </c>
      <c r="AJ135" s="93">
        <f>IFERROR(VLOOKUP(rennerstabel!$F135,TableBolletjes[[Renners]:[Punten]],2,0),0)</f>
        <v>0</v>
      </c>
      <c r="AK135" s="93">
        <f>IFERROR(VLOOKUP(rennerstabel!$F135,TableWit[[Renners]:[Punten]],2,0),0)</f>
        <v>0</v>
      </c>
      <c r="AL135" s="95">
        <f>IF(rennerstabel!$D135="DNS",0,1)</f>
        <v>1</v>
      </c>
    </row>
    <row r="136" spans="2:38" x14ac:dyDescent="0.25">
      <c r="B136" s="83"/>
      <c r="C136" s="83"/>
      <c r="D136" s="83"/>
      <c r="E136" s="84">
        <v>135</v>
      </c>
      <c r="F136" s="84" t="s">
        <v>436</v>
      </c>
      <c r="G136" s="84" t="s">
        <v>432</v>
      </c>
      <c r="H136" s="85">
        <f>SUM(L136:AK136)*rennerstabel!$AL136</f>
        <v>0</v>
      </c>
      <c r="I136" s="86">
        <f>SUM(rennerstabel!$L136:$T136)*rennerstabel!$AL136</f>
        <v>0</v>
      </c>
      <c r="J136" s="87">
        <f>SUM(rennerstabel!$U136:$Z136)*rennerstabel!$AL136</f>
        <v>0</v>
      </c>
      <c r="K136" s="88">
        <f>SUM(rennerstabel!$AA136:$AF136)*rennerstabel!$AL136</f>
        <v>0</v>
      </c>
      <c r="L136" s="89">
        <f>IFERROR(VLOOKUP(rennerstabel!$F136,Etappe1[[Rit 1]:[Punten]],2,0),0)</f>
        <v>0</v>
      </c>
      <c r="M136" s="89">
        <f>IFERROR(VLOOKUP(rennerstabel!$F136,Etappe2[[Rit 2]:[Punten]],2,0),0)</f>
        <v>0</v>
      </c>
      <c r="N136" s="89">
        <f>IFERROR(VLOOKUP(rennerstabel!$F136,Etappe3[[Rit 3]:[Punten]],2,0),0)</f>
        <v>0</v>
      </c>
      <c r="O136" s="89">
        <f>IFERROR(VLOOKUP(rennerstabel!$F136,Etappe4[[Rit 4]:[Punten]],2,0),0)</f>
        <v>0</v>
      </c>
      <c r="P136" s="89">
        <f>IFERROR(VLOOKUP(rennerstabel!$F136,Etappe5[[Rit 5]:[Punten]],2,0),0)</f>
        <v>0</v>
      </c>
      <c r="Q136" s="89">
        <f>IFERROR(VLOOKUP(rennerstabel!$F136,Etappe6[[Rit 6]:[Punten]],2,0),0)</f>
        <v>0</v>
      </c>
      <c r="R136" s="89">
        <f>IFERROR(VLOOKUP(rennerstabel!$F136,Etappe7[[Rit 7]:[Punten]],2,0),0)</f>
        <v>0</v>
      </c>
      <c r="S136" s="89">
        <f>IFERROR(VLOOKUP(rennerstabel!$F136,Etappe8[[Rit 8]:[Punten]],2,0),0)</f>
        <v>0</v>
      </c>
      <c r="T136" s="89">
        <f>IFERROR(VLOOKUP(rennerstabel!$F136,Etappe9[[Rit 9]:[Punten]],2,0),0)</f>
        <v>0</v>
      </c>
      <c r="U136" s="90">
        <f>IFERROR(VLOOKUP(rennerstabel!$F136,Etappe10[[Rit 10]:[Punten]],2,0),0)</f>
        <v>0</v>
      </c>
      <c r="V136" s="90">
        <f>IFERROR(VLOOKUP(rennerstabel!$F136,Etappe11[[Rit 11]:[Punten]],2,0),0)</f>
        <v>0</v>
      </c>
      <c r="W136" s="90">
        <f>IFERROR(VLOOKUP(rennerstabel!$F136,Etappe12[[Rit 12]:[Punten]],2,0),0)</f>
        <v>0</v>
      </c>
      <c r="X136" s="90">
        <f>IFERROR(VLOOKUP(rennerstabel!$F136,Etappe13[[Rit 13]:[Punten]],2,0),0)</f>
        <v>0</v>
      </c>
      <c r="Y136" s="90">
        <f>IFERROR(VLOOKUP(rennerstabel!$F136,Etappe14[[Rit 14]:[Punten]],2,0),0)</f>
        <v>0</v>
      </c>
      <c r="Z136" s="90">
        <f>IFERROR(VLOOKUP(rennerstabel!$F136,Etappe15[[Rit 15]:[Punten]],2,0),0)</f>
        <v>0</v>
      </c>
      <c r="AA136" s="91">
        <f>IFERROR(VLOOKUP(rennerstabel!$F136,Etappe16[[Rit 16]:[Punten]],2,0),0)</f>
        <v>0</v>
      </c>
      <c r="AB136" s="91">
        <f>IFERROR(VLOOKUP(rennerstabel!$F136,Etappe17[[Rit 17]:[Punten]],2,0),0)</f>
        <v>0</v>
      </c>
      <c r="AC136" s="91">
        <f>IFERROR(VLOOKUP(rennerstabel!$F136,Etappe18[[Rit 18]:[Punten]],2,0),0)</f>
        <v>0</v>
      </c>
      <c r="AD136" s="91">
        <f>IFERROR(VLOOKUP(rennerstabel!$F136,Etappe19[[Rit 19]:[Punten]],2,0),0)</f>
        <v>0</v>
      </c>
      <c r="AE136" s="91">
        <f>IFERROR(VLOOKUP(rennerstabel!$F136,Etappe20[[Rit 20]:[Punten]],2,0),0)</f>
        <v>0</v>
      </c>
      <c r="AF136" s="91">
        <f>IFERROR(VLOOKUP(rennerstabel!$F136,Etappe21[[Rit 21]:[Punten]],2,0),0)</f>
        <v>0</v>
      </c>
      <c r="AG136" s="83">
        <f>IFERROR(VLOOKUP(rennerstabel!$F136,TableGeel[[Renners]:[Punten]],2,0),0)</f>
        <v>0</v>
      </c>
      <c r="AH136" s="83">
        <f>IFERROR(VLOOKUP(rennerstabel!$F136,TablePloeg[[Renners]:[Punten]],2,0),0)</f>
        <v>0</v>
      </c>
      <c r="AI136" s="83">
        <f>IFERROR(VLOOKUP(rennerstabel!$F136,TableGroen[[Renners]:[Punten]],2,0),0)</f>
        <v>0</v>
      </c>
      <c r="AJ136" s="83">
        <f>IFERROR(VLOOKUP(rennerstabel!$F136,TableBolletjes[[Renners]:[Punten]],2,0),0)</f>
        <v>0</v>
      </c>
      <c r="AK136" s="83">
        <f>IFERROR(VLOOKUP(rennerstabel!$F136,TableWit[[Renners]:[Punten]],2,0),0)</f>
        <v>0</v>
      </c>
      <c r="AL136" s="92">
        <f>IF(rennerstabel!$D136="DNS",0,1)</f>
        <v>1</v>
      </c>
    </row>
    <row r="137" spans="2:38" x14ac:dyDescent="0.25">
      <c r="B137" s="93"/>
      <c r="C137" s="93"/>
      <c r="D137" s="93"/>
      <c r="E137" s="94">
        <v>136</v>
      </c>
      <c r="F137" s="84" t="s">
        <v>437</v>
      </c>
      <c r="G137" s="84" t="s">
        <v>432</v>
      </c>
      <c r="H137" s="85">
        <f>SUM(L137:AK137)*rennerstabel!$AL137</f>
        <v>0</v>
      </c>
      <c r="I137" s="86">
        <f>SUM(rennerstabel!$L137:$T137)*rennerstabel!$AL137</f>
        <v>0</v>
      </c>
      <c r="J137" s="87">
        <f>SUM(rennerstabel!$U137:$Z137)*rennerstabel!$AL137</f>
        <v>0</v>
      </c>
      <c r="K137" s="88">
        <f>SUM(rennerstabel!$AA137:$AF137)*rennerstabel!$AL137</f>
        <v>0</v>
      </c>
      <c r="L137" s="89">
        <f>IFERROR(VLOOKUP(rennerstabel!$F137,Etappe1[[Rit 1]:[Punten]],2,0),0)</f>
        <v>0</v>
      </c>
      <c r="M137" s="89">
        <f>IFERROR(VLOOKUP(rennerstabel!$F137,Etappe2[[Rit 2]:[Punten]],2,0),0)</f>
        <v>0</v>
      </c>
      <c r="N137" s="89">
        <f>IFERROR(VLOOKUP(rennerstabel!$F137,Etappe3[[Rit 3]:[Punten]],2,0),0)</f>
        <v>0</v>
      </c>
      <c r="O137" s="89">
        <f>IFERROR(VLOOKUP(rennerstabel!$F137,Etappe4[[Rit 4]:[Punten]],2,0),0)</f>
        <v>0</v>
      </c>
      <c r="P137" s="89">
        <f>IFERROR(VLOOKUP(rennerstabel!$F137,Etappe5[[Rit 5]:[Punten]],2,0),0)</f>
        <v>0</v>
      </c>
      <c r="Q137" s="89">
        <f>IFERROR(VLOOKUP(rennerstabel!$F137,Etappe6[[Rit 6]:[Punten]],2,0),0)</f>
        <v>0</v>
      </c>
      <c r="R137" s="89">
        <f>IFERROR(VLOOKUP(rennerstabel!$F137,Etappe7[[Rit 7]:[Punten]],2,0),0)</f>
        <v>0</v>
      </c>
      <c r="S137" s="89">
        <f>IFERROR(VLOOKUP(rennerstabel!$F137,Etappe8[[Rit 8]:[Punten]],2,0),0)</f>
        <v>0</v>
      </c>
      <c r="T137" s="89">
        <f>IFERROR(VLOOKUP(rennerstabel!$F137,Etappe9[[Rit 9]:[Punten]],2,0),0)</f>
        <v>0</v>
      </c>
      <c r="U137" s="90">
        <f>IFERROR(VLOOKUP(rennerstabel!$F137,Etappe10[[Rit 10]:[Punten]],2,0),0)</f>
        <v>0</v>
      </c>
      <c r="V137" s="90">
        <f>IFERROR(VLOOKUP(rennerstabel!$F137,Etappe11[[Rit 11]:[Punten]],2,0),0)</f>
        <v>0</v>
      </c>
      <c r="W137" s="90">
        <f>IFERROR(VLOOKUP(rennerstabel!$F137,Etappe12[[Rit 12]:[Punten]],2,0),0)</f>
        <v>0</v>
      </c>
      <c r="X137" s="90">
        <f>IFERROR(VLOOKUP(rennerstabel!$F137,Etappe13[[Rit 13]:[Punten]],2,0),0)</f>
        <v>0</v>
      </c>
      <c r="Y137" s="90">
        <f>IFERROR(VLOOKUP(rennerstabel!$F137,Etappe14[[Rit 14]:[Punten]],2,0),0)</f>
        <v>0</v>
      </c>
      <c r="Z137" s="90">
        <f>IFERROR(VLOOKUP(rennerstabel!$F137,Etappe15[[Rit 15]:[Punten]],2,0),0)</f>
        <v>0</v>
      </c>
      <c r="AA137" s="91">
        <f>IFERROR(VLOOKUP(rennerstabel!$F137,Etappe16[[Rit 16]:[Punten]],2,0),0)</f>
        <v>0</v>
      </c>
      <c r="AB137" s="91">
        <f>IFERROR(VLOOKUP(rennerstabel!$F137,Etappe17[[Rit 17]:[Punten]],2,0),0)</f>
        <v>0</v>
      </c>
      <c r="AC137" s="91">
        <f>IFERROR(VLOOKUP(rennerstabel!$F137,Etappe18[[Rit 18]:[Punten]],2,0),0)</f>
        <v>0</v>
      </c>
      <c r="AD137" s="91">
        <f>IFERROR(VLOOKUP(rennerstabel!$F137,Etappe19[[Rit 19]:[Punten]],2,0),0)</f>
        <v>0</v>
      </c>
      <c r="AE137" s="91">
        <f>IFERROR(VLOOKUP(rennerstabel!$F137,Etappe20[[Rit 20]:[Punten]],2,0),0)</f>
        <v>0</v>
      </c>
      <c r="AF137" s="91">
        <f>IFERROR(VLOOKUP(rennerstabel!$F137,Etappe21[[Rit 21]:[Punten]],2,0),0)</f>
        <v>0</v>
      </c>
      <c r="AG137" s="93">
        <f>IFERROR(VLOOKUP(rennerstabel!$F137,TableGeel[[Renners]:[Punten]],2,0),0)</f>
        <v>0</v>
      </c>
      <c r="AH137" s="93">
        <f>IFERROR(VLOOKUP(rennerstabel!$F137,TablePloeg[[Renners]:[Punten]],2,0),0)</f>
        <v>0</v>
      </c>
      <c r="AI137" s="93">
        <f>IFERROR(VLOOKUP(rennerstabel!$F137,TableGroen[[Renners]:[Punten]],2,0),0)</f>
        <v>0</v>
      </c>
      <c r="AJ137" s="93">
        <f>IFERROR(VLOOKUP(rennerstabel!$F137,TableBolletjes[[Renners]:[Punten]],2,0),0)</f>
        <v>0</v>
      </c>
      <c r="AK137" s="93">
        <f>IFERROR(VLOOKUP(rennerstabel!$F137,TableWit[[Renners]:[Punten]],2,0),0)</f>
        <v>0</v>
      </c>
      <c r="AL137" s="95">
        <f>IF(rennerstabel!$D137="DNS",0,1)</f>
        <v>1</v>
      </c>
    </row>
    <row r="138" spans="2:38" x14ac:dyDescent="0.25">
      <c r="B138" s="83"/>
      <c r="C138" s="83"/>
      <c r="D138" s="83"/>
      <c r="E138" s="84">
        <v>137</v>
      </c>
      <c r="F138" s="84" t="s">
        <v>438</v>
      </c>
      <c r="G138" s="84" t="s">
        <v>432</v>
      </c>
      <c r="H138" s="85">
        <f>SUM(L138:AK138)*rennerstabel!$AL138</f>
        <v>2</v>
      </c>
      <c r="I138" s="86">
        <f>SUM(rennerstabel!$L138:$T138)*rennerstabel!$AL138</f>
        <v>2</v>
      </c>
      <c r="J138" s="87">
        <f>SUM(rennerstabel!$U138:$Z138)*rennerstabel!$AL138</f>
        <v>0</v>
      </c>
      <c r="K138" s="88">
        <f>SUM(rennerstabel!$AA138:$AF138)*rennerstabel!$AL138</f>
        <v>0</v>
      </c>
      <c r="L138" s="89">
        <f>IFERROR(VLOOKUP(rennerstabel!$F138,Etappe1[[Rit 1]:[Punten]],2,0),0)</f>
        <v>2</v>
      </c>
      <c r="M138" s="89">
        <f>IFERROR(VLOOKUP(rennerstabel!$F138,Etappe2[[Rit 2]:[Punten]],2,0),0)</f>
        <v>0</v>
      </c>
      <c r="N138" s="89">
        <f>IFERROR(VLOOKUP(rennerstabel!$F138,Etappe3[[Rit 3]:[Punten]],2,0),0)</f>
        <v>0</v>
      </c>
      <c r="O138" s="89">
        <f>IFERROR(VLOOKUP(rennerstabel!$F138,Etappe4[[Rit 4]:[Punten]],2,0),0)</f>
        <v>0</v>
      </c>
      <c r="P138" s="89">
        <f>IFERROR(VLOOKUP(rennerstabel!$F138,Etappe5[[Rit 5]:[Punten]],2,0),0)</f>
        <v>0</v>
      </c>
      <c r="Q138" s="89">
        <f>IFERROR(VLOOKUP(rennerstabel!$F138,Etappe6[[Rit 6]:[Punten]],2,0),0)</f>
        <v>0</v>
      </c>
      <c r="R138" s="89">
        <f>IFERROR(VLOOKUP(rennerstabel!$F138,Etappe7[[Rit 7]:[Punten]],2,0),0)</f>
        <v>0</v>
      </c>
      <c r="S138" s="89">
        <f>IFERROR(VLOOKUP(rennerstabel!$F138,Etappe8[[Rit 8]:[Punten]],2,0),0)</f>
        <v>0</v>
      </c>
      <c r="T138" s="89">
        <f>IFERROR(VLOOKUP(rennerstabel!$F138,Etappe9[[Rit 9]:[Punten]],2,0),0)</f>
        <v>0</v>
      </c>
      <c r="U138" s="90">
        <f>IFERROR(VLOOKUP(rennerstabel!$F138,Etappe10[[Rit 10]:[Punten]],2,0),0)</f>
        <v>0</v>
      </c>
      <c r="V138" s="90">
        <f>IFERROR(VLOOKUP(rennerstabel!$F138,Etappe11[[Rit 11]:[Punten]],2,0),0)</f>
        <v>0</v>
      </c>
      <c r="W138" s="90">
        <f>IFERROR(VLOOKUP(rennerstabel!$F138,Etappe12[[Rit 12]:[Punten]],2,0),0)</f>
        <v>0</v>
      </c>
      <c r="X138" s="90">
        <f>IFERROR(VLOOKUP(rennerstabel!$F138,Etappe13[[Rit 13]:[Punten]],2,0),0)</f>
        <v>0</v>
      </c>
      <c r="Y138" s="90">
        <f>IFERROR(VLOOKUP(rennerstabel!$F138,Etappe14[[Rit 14]:[Punten]],2,0),0)</f>
        <v>0</v>
      </c>
      <c r="Z138" s="90">
        <f>IFERROR(VLOOKUP(rennerstabel!$F138,Etappe15[[Rit 15]:[Punten]],2,0),0)</f>
        <v>0</v>
      </c>
      <c r="AA138" s="91">
        <f>IFERROR(VLOOKUP(rennerstabel!$F138,Etappe16[[Rit 16]:[Punten]],2,0),0)</f>
        <v>0</v>
      </c>
      <c r="AB138" s="91">
        <f>IFERROR(VLOOKUP(rennerstabel!$F138,Etappe17[[Rit 17]:[Punten]],2,0),0)</f>
        <v>0</v>
      </c>
      <c r="AC138" s="91">
        <f>IFERROR(VLOOKUP(rennerstabel!$F138,Etappe18[[Rit 18]:[Punten]],2,0),0)</f>
        <v>0</v>
      </c>
      <c r="AD138" s="91">
        <f>IFERROR(VLOOKUP(rennerstabel!$F138,Etappe19[[Rit 19]:[Punten]],2,0),0)</f>
        <v>0</v>
      </c>
      <c r="AE138" s="91">
        <f>IFERROR(VLOOKUP(rennerstabel!$F138,Etappe20[[Rit 20]:[Punten]],2,0),0)</f>
        <v>0</v>
      </c>
      <c r="AF138" s="91">
        <f>IFERROR(VLOOKUP(rennerstabel!$F138,Etappe21[[Rit 21]:[Punten]],2,0),0)</f>
        <v>0</v>
      </c>
      <c r="AG138" s="83">
        <f>IFERROR(VLOOKUP(rennerstabel!$F138,TableGeel[[Renners]:[Punten]],2,0),0)</f>
        <v>0</v>
      </c>
      <c r="AH138" s="83">
        <f>IFERROR(VLOOKUP(rennerstabel!$F138,TablePloeg[[Renners]:[Punten]],2,0),0)</f>
        <v>0</v>
      </c>
      <c r="AI138" s="83">
        <f>IFERROR(VLOOKUP(rennerstabel!$F138,TableGroen[[Renners]:[Punten]],2,0),0)</f>
        <v>0</v>
      </c>
      <c r="AJ138" s="83">
        <f>IFERROR(VLOOKUP(rennerstabel!$F138,TableBolletjes[[Renners]:[Punten]],2,0),0)</f>
        <v>0</v>
      </c>
      <c r="AK138" s="83">
        <f>IFERROR(VLOOKUP(rennerstabel!$F138,TableWit[[Renners]:[Punten]],2,0),0)</f>
        <v>0</v>
      </c>
      <c r="AL138" s="92">
        <f>IF(rennerstabel!$D138="DNS",0,1)</f>
        <v>1</v>
      </c>
    </row>
    <row r="139" spans="2:38" x14ac:dyDescent="0.25">
      <c r="B139" s="93"/>
      <c r="C139" s="93"/>
      <c r="D139" s="93"/>
      <c r="E139" s="94">
        <v>138</v>
      </c>
      <c r="F139" s="84" t="s">
        <v>439</v>
      </c>
      <c r="G139" s="84" t="s">
        <v>432</v>
      </c>
      <c r="H139" s="85">
        <f>SUM(L139:AK139)*rennerstabel!$AL139</f>
        <v>0</v>
      </c>
      <c r="I139" s="86">
        <f>SUM(rennerstabel!$L139:$T139)*rennerstabel!$AL139</f>
        <v>0</v>
      </c>
      <c r="J139" s="87">
        <f>SUM(rennerstabel!$U139:$Z139)*rennerstabel!$AL139</f>
        <v>0</v>
      </c>
      <c r="K139" s="88">
        <f>SUM(rennerstabel!$AA139:$AF139)*rennerstabel!$AL139</f>
        <v>0</v>
      </c>
      <c r="L139" s="89">
        <f>IFERROR(VLOOKUP(rennerstabel!$F139,Etappe1[[Rit 1]:[Punten]],2,0),0)</f>
        <v>0</v>
      </c>
      <c r="M139" s="89">
        <f>IFERROR(VLOOKUP(rennerstabel!$F139,Etappe2[[Rit 2]:[Punten]],2,0),0)</f>
        <v>0</v>
      </c>
      <c r="N139" s="89">
        <f>IFERROR(VLOOKUP(rennerstabel!$F139,Etappe3[[Rit 3]:[Punten]],2,0),0)</f>
        <v>0</v>
      </c>
      <c r="O139" s="89">
        <f>IFERROR(VLOOKUP(rennerstabel!$F139,Etappe4[[Rit 4]:[Punten]],2,0),0)</f>
        <v>0</v>
      </c>
      <c r="P139" s="89">
        <f>IFERROR(VLOOKUP(rennerstabel!$F139,Etappe5[[Rit 5]:[Punten]],2,0),0)</f>
        <v>0</v>
      </c>
      <c r="Q139" s="89">
        <f>IFERROR(VLOOKUP(rennerstabel!$F139,Etappe6[[Rit 6]:[Punten]],2,0),0)</f>
        <v>0</v>
      </c>
      <c r="R139" s="89">
        <f>IFERROR(VLOOKUP(rennerstabel!$F139,Etappe7[[Rit 7]:[Punten]],2,0),0)</f>
        <v>0</v>
      </c>
      <c r="S139" s="89">
        <f>IFERROR(VLOOKUP(rennerstabel!$F139,Etappe8[[Rit 8]:[Punten]],2,0),0)</f>
        <v>0</v>
      </c>
      <c r="T139" s="89">
        <f>IFERROR(VLOOKUP(rennerstabel!$F139,Etappe9[[Rit 9]:[Punten]],2,0),0)</f>
        <v>0</v>
      </c>
      <c r="U139" s="90">
        <f>IFERROR(VLOOKUP(rennerstabel!$F139,Etappe10[[Rit 10]:[Punten]],2,0),0)</f>
        <v>0</v>
      </c>
      <c r="V139" s="90">
        <f>IFERROR(VLOOKUP(rennerstabel!$F139,Etappe11[[Rit 11]:[Punten]],2,0),0)</f>
        <v>0</v>
      </c>
      <c r="W139" s="90">
        <f>IFERROR(VLOOKUP(rennerstabel!$F139,Etappe12[[Rit 12]:[Punten]],2,0),0)</f>
        <v>0</v>
      </c>
      <c r="X139" s="90">
        <f>IFERROR(VLOOKUP(rennerstabel!$F139,Etappe13[[Rit 13]:[Punten]],2,0),0)</f>
        <v>0</v>
      </c>
      <c r="Y139" s="90">
        <f>IFERROR(VLOOKUP(rennerstabel!$F139,Etappe14[[Rit 14]:[Punten]],2,0),0)</f>
        <v>0</v>
      </c>
      <c r="Z139" s="90">
        <f>IFERROR(VLOOKUP(rennerstabel!$F139,Etappe15[[Rit 15]:[Punten]],2,0),0)</f>
        <v>0</v>
      </c>
      <c r="AA139" s="91">
        <f>IFERROR(VLOOKUP(rennerstabel!$F139,Etappe16[[Rit 16]:[Punten]],2,0),0)</f>
        <v>0</v>
      </c>
      <c r="AB139" s="91">
        <f>IFERROR(VLOOKUP(rennerstabel!$F139,Etappe17[[Rit 17]:[Punten]],2,0),0)</f>
        <v>0</v>
      </c>
      <c r="AC139" s="91">
        <f>IFERROR(VLOOKUP(rennerstabel!$F139,Etappe18[[Rit 18]:[Punten]],2,0),0)</f>
        <v>0</v>
      </c>
      <c r="AD139" s="91">
        <f>IFERROR(VLOOKUP(rennerstabel!$F139,Etappe19[[Rit 19]:[Punten]],2,0),0)</f>
        <v>0</v>
      </c>
      <c r="AE139" s="91">
        <f>IFERROR(VLOOKUP(rennerstabel!$F139,Etappe20[[Rit 20]:[Punten]],2,0),0)</f>
        <v>0</v>
      </c>
      <c r="AF139" s="91">
        <f>IFERROR(VLOOKUP(rennerstabel!$F139,Etappe21[[Rit 21]:[Punten]],2,0),0)</f>
        <v>0</v>
      </c>
      <c r="AG139" s="93">
        <f>IFERROR(VLOOKUP(rennerstabel!$F139,TableGeel[[Renners]:[Punten]],2,0),0)</f>
        <v>0</v>
      </c>
      <c r="AH139" s="93">
        <f>IFERROR(VLOOKUP(rennerstabel!$F139,TablePloeg[[Renners]:[Punten]],2,0),0)</f>
        <v>0</v>
      </c>
      <c r="AI139" s="93">
        <f>IFERROR(VLOOKUP(rennerstabel!$F139,TableGroen[[Renners]:[Punten]],2,0),0)</f>
        <v>0</v>
      </c>
      <c r="AJ139" s="93">
        <f>IFERROR(VLOOKUP(rennerstabel!$F139,TableBolletjes[[Renners]:[Punten]],2,0),0)</f>
        <v>0</v>
      </c>
      <c r="AK139" s="93">
        <f>IFERROR(VLOOKUP(rennerstabel!$F139,TableWit[[Renners]:[Punten]],2,0),0)</f>
        <v>0</v>
      </c>
      <c r="AL139" s="95">
        <f>IF(rennerstabel!$D139="DNS",0,1)</f>
        <v>1</v>
      </c>
    </row>
    <row r="140" spans="2:38" x14ac:dyDescent="0.25">
      <c r="B140" s="83"/>
      <c r="C140" s="83"/>
      <c r="D140" s="83" t="s">
        <v>517</v>
      </c>
      <c r="E140" s="84">
        <v>139</v>
      </c>
      <c r="F140" s="84"/>
      <c r="G140" s="84"/>
      <c r="H140" s="85">
        <f>SUM(L140:AK140)*rennerstabel!$AL140</f>
        <v>0</v>
      </c>
      <c r="I140" s="86">
        <f>SUM(rennerstabel!$L140:$T140)*rennerstabel!$AL140</f>
        <v>0</v>
      </c>
      <c r="J140" s="87">
        <f>SUM(rennerstabel!$U140:$Z140)*rennerstabel!$AL140</f>
        <v>0</v>
      </c>
      <c r="K140" s="88">
        <f>SUM(rennerstabel!$AA140:$AF140)*rennerstabel!$AL140</f>
        <v>0</v>
      </c>
      <c r="L140" s="89">
        <f>IFERROR(VLOOKUP(rennerstabel!$F140,Etappe1[[Rit 1]:[Punten]],2,0),0)</f>
        <v>0</v>
      </c>
      <c r="M140" s="89">
        <f>IFERROR(VLOOKUP(rennerstabel!$F140,Etappe2[[Rit 2]:[Punten]],2,0),0)</f>
        <v>0</v>
      </c>
      <c r="N140" s="89">
        <f>IFERROR(VLOOKUP(rennerstabel!$F140,Etappe3[[Rit 3]:[Punten]],2,0),0)</f>
        <v>0</v>
      </c>
      <c r="O140" s="89">
        <f>IFERROR(VLOOKUP(rennerstabel!$F140,Etappe4[[Rit 4]:[Punten]],2,0),0)</f>
        <v>0</v>
      </c>
      <c r="P140" s="89">
        <f>IFERROR(VLOOKUP(rennerstabel!$F140,Etappe5[[Rit 5]:[Punten]],2,0),0)</f>
        <v>0</v>
      </c>
      <c r="Q140" s="89">
        <f>IFERROR(VLOOKUP(rennerstabel!$F140,Etappe6[[Rit 6]:[Punten]],2,0),0)</f>
        <v>0</v>
      </c>
      <c r="R140" s="89">
        <f>IFERROR(VLOOKUP(rennerstabel!$F140,Etappe7[[Rit 7]:[Punten]],2,0),0)</f>
        <v>0</v>
      </c>
      <c r="S140" s="89">
        <f>IFERROR(VLOOKUP(rennerstabel!$F140,Etappe8[[Rit 8]:[Punten]],2,0),0)</f>
        <v>0</v>
      </c>
      <c r="T140" s="89">
        <f>IFERROR(VLOOKUP(rennerstabel!$F140,Etappe9[[Rit 9]:[Punten]],2,0),0)</f>
        <v>0</v>
      </c>
      <c r="U140" s="90">
        <f>IFERROR(VLOOKUP(rennerstabel!$F140,Etappe10[[Rit 10]:[Punten]],2,0),0)</f>
        <v>0</v>
      </c>
      <c r="V140" s="90">
        <f>IFERROR(VLOOKUP(rennerstabel!$F140,Etappe11[[Rit 11]:[Punten]],2,0),0)</f>
        <v>0</v>
      </c>
      <c r="W140" s="90">
        <f>IFERROR(VLOOKUP(rennerstabel!$F140,Etappe12[[Rit 12]:[Punten]],2,0),0)</f>
        <v>0</v>
      </c>
      <c r="X140" s="90">
        <f>IFERROR(VLOOKUP(rennerstabel!$F140,Etappe13[[Rit 13]:[Punten]],2,0),0)</f>
        <v>0</v>
      </c>
      <c r="Y140" s="90">
        <f>IFERROR(VLOOKUP(rennerstabel!$F140,Etappe14[[Rit 14]:[Punten]],2,0),0)</f>
        <v>0</v>
      </c>
      <c r="Z140" s="90">
        <f>IFERROR(VLOOKUP(rennerstabel!$F140,Etappe15[[Rit 15]:[Punten]],2,0),0)</f>
        <v>0</v>
      </c>
      <c r="AA140" s="91">
        <f>IFERROR(VLOOKUP(rennerstabel!$F140,Etappe16[[Rit 16]:[Punten]],2,0),0)</f>
        <v>0</v>
      </c>
      <c r="AB140" s="91">
        <f>IFERROR(VLOOKUP(rennerstabel!$F140,Etappe17[[Rit 17]:[Punten]],2,0),0)</f>
        <v>0</v>
      </c>
      <c r="AC140" s="91">
        <f>IFERROR(VLOOKUP(rennerstabel!$F140,Etappe18[[Rit 18]:[Punten]],2,0),0)</f>
        <v>0</v>
      </c>
      <c r="AD140" s="91">
        <f>IFERROR(VLOOKUP(rennerstabel!$F140,Etappe19[[Rit 19]:[Punten]],2,0),0)</f>
        <v>0</v>
      </c>
      <c r="AE140" s="91">
        <f>IFERROR(VLOOKUP(rennerstabel!$F140,Etappe20[[Rit 20]:[Punten]],2,0),0)</f>
        <v>0</v>
      </c>
      <c r="AF140" s="91">
        <f>IFERROR(VLOOKUP(rennerstabel!$F140,Etappe21[[Rit 21]:[Punten]],2,0),0)</f>
        <v>0</v>
      </c>
      <c r="AG140" s="83">
        <f>IFERROR(VLOOKUP(rennerstabel!$F140,TableGeel[[Renners]:[Punten]],2,0),0)</f>
        <v>0</v>
      </c>
      <c r="AH140" s="83">
        <f>IFERROR(VLOOKUP(rennerstabel!$F140,TablePloeg[[Renners]:[Punten]],2,0),0)</f>
        <v>0</v>
      </c>
      <c r="AI140" s="83">
        <f>IFERROR(VLOOKUP(rennerstabel!$F140,TableGroen[[Renners]:[Punten]],2,0),0)</f>
        <v>0</v>
      </c>
      <c r="AJ140" s="83">
        <f>IFERROR(VLOOKUP(rennerstabel!$F140,TableBolletjes[[Renners]:[Punten]],2,0),0)</f>
        <v>0</v>
      </c>
      <c r="AK140" s="83">
        <f>IFERROR(VLOOKUP(rennerstabel!$F140,TableWit[[Renners]:[Punten]],2,0),0)</f>
        <v>0</v>
      </c>
      <c r="AL140" s="92">
        <f>IF(rennerstabel!$D140="DNS",0,1)</f>
        <v>0</v>
      </c>
    </row>
    <row r="141" spans="2:38" x14ac:dyDescent="0.25">
      <c r="B141" s="93"/>
      <c r="C141" s="93"/>
      <c r="D141" s="93" t="s">
        <v>517</v>
      </c>
      <c r="E141" s="94">
        <v>140</v>
      </c>
      <c r="F141" s="84"/>
      <c r="G141" s="84"/>
      <c r="H141" s="85">
        <f>SUM(L141:AK141)*rennerstabel!$AL141</f>
        <v>0</v>
      </c>
      <c r="I141" s="86">
        <f>SUM(rennerstabel!$L141:$T141)*rennerstabel!$AL141</f>
        <v>0</v>
      </c>
      <c r="J141" s="87">
        <f>SUM(rennerstabel!$U141:$Z141)*rennerstabel!$AL141</f>
        <v>0</v>
      </c>
      <c r="K141" s="88">
        <f>SUM(rennerstabel!$AA141:$AF141)*rennerstabel!$AL141</f>
        <v>0</v>
      </c>
      <c r="L141" s="89">
        <f>IFERROR(VLOOKUP(rennerstabel!$F141,Etappe1[[Rit 1]:[Punten]],2,0),0)</f>
        <v>0</v>
      </c>
      <c r="M141" s="89">
        <f>IFERROR(VLOOKUP(rennerstabel!$F141,Etappe2[[Rit 2]:[Punten]],2,0),0)</f>
        <v>0</v>
      </c>
      <c r="N141" s="89">
        <f>IFERROR(VLOOKUP(rennerstabel!$F141,Etappe3[[Rit 3]:[Punten]],2,0),0)</f>
        <v>0</v>
      </c>
      <c r="O141" s="89">
        <f>IFERROR(VLOOKUP(rennerstabel!$F141,Etappe4[[Rit 4]:[Punten]],2,0),0)</f>
        <v>0</v>
      </c>
      <c r="P141" s="89">
        <f>IFERROR(VLOOKUP(rennerstabel!$F141,Etappe5[[Rit 5]:[Punten]],2,0),0)</f>
        <v>0</v>
      </c>
      <c r="Q141" s="89">
        <f>IFERROR(VLOOKUP(rennerstabel!$F141,Etappe6[[Rit 6]:[Punten]],2,0),0)</f>
        <v>0</v>
      </c>
      <c r="R141" s="89">
        <f>IFERROR(VLOOKUP(rennerstabel!$F141,Etappe7[[Rit 7]:[Punten]],2,0),0)</f>
        <v>0</v>
      </c>
      <c r="S141" s="89">
        <f>IFERROR(VLOOKUP(rennerstabel!$F141,Etappe8[[Rit 8]:[Punten]],2,0),0)</f>
        <v>0</v>
      </c>
      <c r="T141" s="89">
        <f>IFERROR(VLOOKUP(rennerstabel!$F141,Etappe9[[Rit 9]:[Punten]],2,0),0)</f>
        <v>0</v>
      </c>
      <c r="U141" s="90">
        <f>IFERROR(VLOOKUP(rennerstabel!$F141,Etappe10[[Rit 10]:[Punten]],2,0),0)</f>
        <v>0</v>
      </c>
      <c r="V141" s="90">
        <f>IFERROR(VLOOKUP(rennerstabel!$F141,Etappe11[[Rit 11]:[Punten]],2,0),0)</f>
        <v>0</v>
      </c>
      <c r="W141" s="90">
        <f>IFERROR(VLOOKUP(rennerstabel!$F141,Etappe12[[Rit 12]:[Punten]],2,0),0)</f>
        <v>0</v>
      </c>
      <c r="X141" s="90">
        <f>IFERROR(VLOOKUP(rennerstabel!$F141,Etappe13[[Rit 13]:[Punten]],2,0),0)</f>
        <v>0</v>
      </c>
      <c r="Y141" s="90">
        <f>IFERROR(VLOOKUP(rennerstabel!$F141,Etappe14[[Rit 14]:[Punten]],2,0),0)</f>
        <v>0</v>
      </c>
      <c r="Z141" s="90">
        <f>IFERROR(VLOOKUP(rennerstabel!$F141,Etappe15[[Rit 15]:[Punten]],2,0),0)</f>
        <v>0</v>
      </c>
      <c r="AA141" s="91">
        <f>IFERROR(VLOOKUP(rennerstabel!$F141,Etappe16[[Rit 16]:[Punten]],2,0),0)</f>
        <v>0</v>
      </c>
      <c r="AB141" s="91">
        <f>IFERROR(VLOOKUP(rennerstabel!$F141,Etappe17[[Rit 17]:[Punten]],2,0),0)</f>
        <v>0</v>
      </c>
      <c r="AC141" s="91">
        <f>IFERROR(VLOOKUP(rennerstabel!$F141,Etappe18[[Rit 18]:[Punten]],2,0),0)</f>
        <v>0</v>
      </c>
      <c r="AD141" s="91">
        <f>IFERROR(VLOOKUP(rennerstabel!$F141,Etappe19[[Rit 19]:[Punten]],2,0),0)</f>
        <v>0</v>
      </c>
      <c r="AE141" s="91">
        <f>IFERROR(VLOOKUP(rennerstabel!$F141,Etappe20[[Rit 20]:[Punten]],2,0),0)</f>
        <v>0</v>
      </c>
      <c r="AF141" s="91">
        <f>IFERROR(VLOOKUP(rennerstabel!$F141,Etappe21[[Rit 21]:[Punten]],2,0),0)</f>
        <v>0</v>
      </c>
      <c r="AG141" s="93">
        <f>IFERROR(VLOOKUP(rennerstabel!$F141,TableGeel[[Renners]:[Punten]],2,0),0)</f>
        <v>0</v>
      </c>
      <c r="AH141" s="93">
        <f>IFERROR(VLOOKUP(rennerstabel!$F141,TablePloeg[[Renners]:[Punten]],2,0),0)</f>
        <v>0</v>
      </c>
      <c r="AI141" s="93">
        <f>IFERROR(VLOOKUP(rennerstabel!$F141,TableGroen[[Renners]:[Punten]],2,0),0)</f>
        <v>0</v>
      </c>
      <c r="AJ141" s="93">
        <f>IFERROR(VLOOKUP(rennerstabel!$F141,TableBolletjes[[Renners]:[Punten]],2,0),0)</f>
        <v>0</v>
      </c>
      <c r="AK141" s="93">
        <f>IFERROR(VLOOKUP(rennerstabel!$F141,TableWit[[Renners]:[Punten]],2,0),0)</f>
        <v>0</v>
      </c>
      <c r="AL141" s="95">
        <f>IF(rennerstabel!$D141="DNS",0,1)</f>
        <v>0</v>
      </c>
    </row>
    <row r="142" spans="2:38" x14ac:dyDescent="0.25">
      <c r="B142" s="83"/>
      <c r="C142" s="83"/>
      <c r="D142" s="83"/>
      <c r="E142" s="84">
        <v>141</v>
      </c>
      <c r="F142" s="84" t="s">
        <v>440</v>
      </c>
      <c r="G142" s="84" t="s">
        <v>441</v>
      </c>
      <c r="H142" s="85">
        <f>SUM(L142:AK142)*rennerstabel!$AL142</f>
        <v>0</v>
      </c>
      <c r="I142" s="86">
        <f>SUM(rennerstabel!$L142:$T142)*rennerstabel!$AL142</f>
        <v>0</v>
      </c>
      <c r="J142" s="87">
        <f>SUM(rennerstabel!$U142:$Z142)*rennerstabel!$AL142</f>
        <v>0</v>
      </c>
      <c r="K142" s="88">
        <f>SUM(rennerstabel!$AA142:$AF142)*rennerstabel!$AL142</f>
        <v>0</v>
      </c>
      <c r="L142" s="89">
        <f>IFERROR(VLOOKUP(rennerstabel!$F142,Etappe1[[Rit 1]:[Punten]],2,0),0)</f>
        <v>0</v>
      </c>
      <c r="M142" s="89">
        <f>IFERROR(VLOOKUP(rennerstabel!$F142,Etappe2[[Rit 2]:[Punten]],2,0),0)</f>
        <v>0</v>
      </c>
      <c r="N142" s="89">
        <f>IFERROR(VLOOKUP(rennerstabel!$F142,Etappe3[[Rit 3]:[Punten]],2,0),0)</f>
        <v>0</v>
      </c>
      <c r="O142" s="89">
        <f>IFERROR(VLOOKUP(rennerstabel!$F142,Etappe4[[Rit 4]:[Punten]],2,0),0)</f>
        <v>0</v>
      </c>
      <c r="P142" s="89">
        <f>IFERROR(VLOOKUP(rennerstabel!$F142,Etappe5[[Rit 5]:[Punten]],2,0),0)</f>
        <v>0</v>
      </c>
      <c r="Q142" s="89">
        <f>IFERROR(VLOOKUP(rennerstabel!$F142,Etappe6[[Rit 6]:[Punten]],2,0),0)</f>
        <v>0</v>
      </c>
      <c r="R142" s="89">
        <f>IFERROR(VLOOKUP(rennerstabel!$F142,Etappe7[[Rit 7]:[Punten]],2,0),0)</f>
        <v>0</v>
      </c>
      <c r="S142" s="89">
        <f>IFERROR(VLOOKUP(rennerstabel!$F142,Etappe8[[Rit 8]:[Punten]],2,0),0)</f>
        <v>0</v>
      </c>
      <c r="T142" s="89">
        <f>IFERROR(VLOOKUP(rennerstabel!$F142,Etappe9[[Rit 9]:[Punten]],2,0),0)</f>
        <v>0</v>
      </c>
      <c r="U142" s="90">
        <f>IFERROR(VLOOKUP(rennerstabel!$F142,Etappe10[[Rit 10]:[Punten]],2,0),0)</f>
        <v>0</v>
      </c>
      <c r="V142" s="90">
        <f>IFERROR(VLOOKUP(rennerstabel!$F142,Etappe11[[Rit 11]:[Punten]],2,0),0)</f>
        <v>0</v>
      </c>
      <c r="W142" s="90">
        <f>IFERROR(VLOOKUP(rennerstabel!$F142,Etappe12[[Rit 12]:[Punten]],2,0),0)</f>
        <v>0</v>
      </c>
      <c r="X142" s="90">
        <f>IFERROR(VLOOKUP(rennerstabel!$F142,Etappe13[[Rit 13]:[Punten]],2,0),0)</f>
        <v>0</v>
      </c>
      <c r="Y142" s="90">
        <f>IFERROR(VLOOKUP(rennerstabel!$F142,Etappe14[[Rit 14]:[Punten]],2,0),0)</f>
        <v>0</v>
      </c>
      <c r="Z142" s="90">
        <f>IFERROR(VLOOKUP(rennerstabel!$F142,Etappe15[[Rit 15]:[Punten]],2,0),0)</f>
        <v>0</v>
      </c>
      <c r="AA142" s="91">
        <f>IFERROR(VLOOKUP(rennerstabel!$F142,Etappe16[[Rit 16]:[Punten]],2,0),0)</f>
        <v>0</v>
      </c>
      <c r="AB142" s="91">
        <f>IFERROR(VLOOKUP(rennerstabel!$F142,Etappe17[[Rit 17]:[Punten]],2,0),0)</f>
        <v>0</v>
      </c>
      <c r="AC142" s="91">
        <f>IFERROR(VLOOKUP(rennerstabel!$F142,Etappe18[[Rit 18]:[Punten]],2,0),0)</f>
        <v>0</v>
      </c>
      <c r="AD142" s="91">
        <f>IFERROR(VLOOKUP(rennerstabel!$F142,Etappe19[[Rit 19]:[Punten]],2,0),0)</f>
        <v>0</v>
      </c>
      <c r="AE142" s="91">
        <f>IFERROR(VLOOKUP(rennerstabel!$F142,Etappe20[[Rit 20]:[Punten]],2,0),0)</f>
        <v>0</v>
      </c>
      <c r="AF142" s="91">
        <f>IFERROR(VLOOKUP(rennerstabel!$F142,Etappe21[[Rit 21]:[Punten]],2,0),0)</f>
        <v>0</v>
      </c>
      <c r="AG142" s="83">
        <f>IFERROR(VLOOKUP(rennerstabel!$F142,TableGeel[[Renners]:[Punten]],2,0),0)</f>
        <v>0</v>
      </c>
      <c r="AH142" s="83">
        <f>IFERROR(VLOOKUP(rennerstabel!$F142,TablePloeg[[Renners]:[Punten]],2,0),0)</f>
        <v>0</v>
      </c>
      <c r="AI142" s="83">
        <f>IFERROR(VLOOKUP(rennerstabel!$F142,TableGroen[[Renners]:[Punten]],2,0),0)</f>
        <v>0</v>
      </c>
      <c r="AJ142" s="83">
        <f>IFERROR(VLOOKUP(rennerstabel!$F142,TableBolletjes[[Renners]:[Punten]],2,0),0)</f>
        <v>0</v>
      </c>
      <c r="AK142" s="83">
        <f>IFERROR(VLOOKUP(rennerstabel!$F142,TableWit[[Renners]:[Punten]],2,0),0)</f>
        <v>0</v>
      </c>
      <c r="AL142" s="92">
        <f>IF(rennerstabel!$D142="DNS",0,1)</f>
        <v>1</v>
      </c>
    </row>
    <row r="143" spans="2:38" x14ac:dyDescent="0.25">
      <c r="B143" s="93"/>
      <c r="C143" s="93"/>
      <c r="D143" s="93"/>
      <c r="E143" s="94">
        <v>142</v>
      </c>
      <c r="F143" s="84" t="s">
        <v>197</v>
      </c>
      <c r="G143" s="84" t="s">
        <v>441</v>
      </c>
      <c r="H143" s="85">
        <f>SUM(L143:AK143)*rennerstabel!$AL143</f>
        <v>0</v>
      </c>
      <c r="I143" s="86">
        <f>SUM(rennerstabel!$L143:$T143)*rennerstabel!$AL143</f>
        <v>0</v>
      </c>
      <c r="J143" s="87">
        <f>SUM(rennerstabel!$U143:$Z143)*rennerstabel!$AL143</f>
        <v>0</v>
      </c>
      <c r="K143" s="88">
        <f>SUM(rennerstabel!$AA143:$AF143)*rennerstabel!$AL143</f>
        <v>0</v>
      </c>
      <c r="L143" s="89">
        <f>IFERROR(VLOOKUP(rennerstabel!$F143,Etappe1[[Rit 1]:[Punten]],2,0),0)</f>
        <v>0</v>
      </c>
      <c r="M143" s="89">
        <f>IFERROR(VLOOKUP(rennerstabel!$F143,Etappe2[[Rit 2]:[Punten]],2,0),0)</f>
        <v>0</v>
      </c>
      <c r="N143" s="89">
        <f>IFERROR(VLOOKUP(rennerstabel!$F143,Etappe3[[Rit 3]:[Punten]],2,0),0)</f>
        <v>0</v>
      </c>
      <c r="O143" s="89">
        <f>IFERROR(VLOOKUP(rennerstabel!$F143,Etappe4[[Rit 4]:[Punten]],2,0),0)</f>
        <v>0</v>
      </c>
      <c r="P143" s="89">
        <f>IFERROR(VLOOKUP(rennerstabel!$F143,Etappe5[[Rit 5]:[Punten]],2,0),0)</f>
        <v>0</v>
      </c>
      <c r="Q143" s="89">
        <f>IFERROR(VLOOKUP(rennerstabel!$F143,Etappe6[[Rit 6]:[Punten]],2,0),0)</f>
        <v>0</v>
      </c>
      <c r="R143" s="89">
        <f>IFERROR(VLOOKUP(rennerstabel!$F143,Etappe7[[Rit 7]:[Punten]],2,0),0)</f>
        <v>0</v>
      </c>
      <c r="S143" s="89">
        <f>IFERROR(VLOOKUP(rennerstabel!$F143,Etappe8[[Rit 8]:[Punten]],2,0),0)</f>
        <v>0</v>
      </c>
      <c r="T143" s="89">
        <f>IFERROR(VLOOKUP(rennerstabel!$F143,Etappe9[[Rit 9]:[Punten]],2,0),0)</f>
        <v>0</v>
      </c>
      <c r="U143" s="90">
        <f>IFERROR(VLOOKUP(rennerstabel!$F143,Etappe10[[Rit 10]:[Punten]],2,0),0)</f>
        <v>0</v>
      </c>
      <c r="V143" s="90">
        <f>IFERROR(VLOOKUP(rennerstabel!$F143,Etappe11[[Rit 11]:[Punten]],2,0),0)</f>
        <v>0</v>
      </c>
      <c r="W143" s="90">
        <f>IFERROR(VLOOKUP(rennerstabel!$F143,Etappe12[[Rit 12]:[Punten]],2,0),0)</f>
        <v>0</v>
      </c>
      <c r="X143" s="90">
        <f>IFERROR(VLOOKUP(rennerstabel!$F143,Etappe13[[Rit 13]:[Punten]],2,0),0)</f>
        <v>0</v>
      </c>
      <c r="Y143" s="90">
        <f>IFERROR(VLOOKUP(rennerstabel!$F143,Etappe14[[Rit 14]:[Punten]],2,0),0)</f>
        <v>0</v>
      </c>
      <c r="Z143" s="90">
        <f>IFERROR(VLOOKUP(rennerstabel!$F143,Etappe15[[Rit 15]:[Punten]],2,0),0)</f>
        <v>0</v>
      </c>
      <c r="AA143" s="91">
        <f>IFERROR(VLOOKUP(rennerstabel!$F143,Etappe16[[Rit 16]:[Punten]],2,0),0)</f>
        <v>0</v>
      </c>
      <c r="AB143" s="91">
        <f>IFERROR(VLOOKUP(rennerstabel!$F143,Etappe17[[Rit 17]:[Punten]],2,0),0)</f>
        <v>0</v>
      </c>
      <c r="AC143" s="91">
        <f>IFERROR(VLOOKUP(rennerstabel!$F143,Etappe18[[Rit 18]:[Punten]],2,0),0)</f>
        <v>0</v>
      </c>
      <c r="AD143" s="91">
        <f>IFERROR(VLOOKUP(rennerstabel!$F143,Etappe19[[Rit 19]:[Punten]],2,0),0)</f>
        <v>0</v>
      </c>
      <c r="AE143" s="91">
        <f>IFERROR(VLOOKUP(rennerstabel!$F143,Etappe20[[Rit 20]:[Punten]],2,0),0)</f>
        <v>0</v>
      </c>
      <c r="AF143" s="91">
        <f>IFERROR(VLOOKUP(rennerstabel!$F143,Etappe21[[Rit 21]:[Punten]],2,0),0)</f>
        <v>0</v>
      </c>
      <c r="AG143" s="93">
        <f>IFERROR(VLOOKUP(rennerstabel!$F143,TableGeel[[Renners]:[Punten]],2,0),0)</f>
        <v>0</v>
      </c>
      <c r="AH143" s="93">
        <f>IFERROR(VLOOKUP(rennerstabel!$F143,TablePloeg[[Renners]:[Punten]],2,0),0)</f>
        <v>0</v>
      </c>
      <c r="AI143" s="93">
        <f>IFERROR(VLOOKUP(rennerstabel!$F143,TableGroen[[Renners]:[Punten]],2,0),0)</f>
        <v>0</v>
      </c>
      <c r="AJ143" s="93">
        <f>IFERROR(VLOOKUP(rennerstabel!$F143,TableBolletjes[[Renners]:[Punten]],2,0),0)</f>
        <v>0</v>
      </c>
      <c r="AK143" s="93">
        <f>IFERROR(VLOOKUP(rennerstabel!$F143,TableWit[[Renners]:[Punten]],2,0),0)</f>
        <v>0</v>
      </c>
      <c r="AL143" s="95">
        <f>IF(rennerstabel!$D143="DNS",0,1)</f>
        <v>1</v>
      </c>
    </row>
    <row r="144" spans="2:38" x14ac:dyDescent="0.25">
      <c r="B144" s="83"/>
      <c r="C144" s="83"/>
      <c r="D144" s="83" t="s">
        <v>517</v>
      </c>
      <c r="E144" s="84">
        <v>143</v>
      </c>
      <c r="F144" s="84" t="s">
        <v>442</v>
      </c>
      <c r="G144" s="84" t="s">
        <v>441</v>
      </c>
      <c r="H144" s="85">
        <f>SUM(L144:AK144)*rennerstabel!$AL144</f>
        <v>0</v>
      </c>
      <c r="I144" s="86">
        <f>SUM(rennerstabel!$L144:$T144)*rennerstabel!$AL144</f>
        <v>0</v>
      </c>
      <c r="J144" s="87">
        <f>SUM(rennerstabel!$U144:$Z144)*rennerstabel!$AL144</f>
        <v>0</v>
      </c>
      <c r="K144" s="88">
        <f>SUM(rennerstabel!$AA144:$AF144)*rennerstabel!$AL144</f>
        <v>0</v>
      </c>
      <c r="L144" s="89">
        <f>IFERROR(VLOOKUP(rennerstabel!$F144,Etappe1[[Rit 1]:[Punten]],2,0),0)</f>
        <v>0</v>
      </c>
      <c r="M144" s="89">
        <f>IFERROR(VLOOKUP(rennerstabel!$F144,Etappe2[[Rit 2]:[Punten]],2,0),0)</f>
        <v>0</v>
      </c>
      <c r="N144" s="89">
        <f>IFERROR(VLOOKUP(rennerstabel!$F144,Etappe3[[Rit 3]:[Punten]],2,0),0)</f>
        <v>0</v>
      </c>
      <c r="O144" s="89">
        <f>IFERROR(VLOOKUP(rennerstabel!$F144,Etappe4[[Rit 4]:[Punten]],2,0),0)</f>
        <v>0</v>
      </c>
      <c r="P144" s="89">
        <f>IFERROR(VLOOKUP(rennerstabel!$F144,Etappe5[[Rit 5]:[Punten]],2,0),0)</f>
        <v>0</v>
      </c>
      <c r="Q144" s="89">
        <f>IFERROR(VLOOKUP(rennerstabel!$F144,Etappe6[[Rit 6]:[Punten]],2,0),0)</f>
        <v>0</v>
      </c>
      <c r="R144" s="89">
        <f>IFERROR(VLOOKUP(rennerstabel!$F144,Etappe7[[Rit 7]:[Punten]],2,0),0)</f>
        <v>0</v>
      </c>
      <c r="S144" s="89">
        <f>IFERROR(VLOOKUP(rennerstabel!$F144,Etappe8[[Rit 8]:[Punten]],2,0),0)</f>
        <v>0</v>
      </c>
      <c r="T144" s="89">
        <f>IFERROR(VLOOKUP(rennerstabel!$F144,Etappe9[[Rit 9]:[Punten]],2,0),0)</f>
        <v>0</v>
      </c>
      <c r="U144" s="90">
        <f>IFERROR(VLOOKUP(rennerstabel!$F144,Etappe10[[Rit 10]:[Punten]],2,0),0)</f>
        <v>0</v>
      </c>
      <c r="V144" s="90">
        <f>IFERROR(VLOOKUP(rennerstabel!$F144,Etappe11[[Rit 11]:[Punten]],2,0),0)</f>
        <v>0</v>
      </c>
      <c r="W144" s="90">
        <f>IFERROR(VLOOKUP(rennerstabel!$F144,Etappe12[[Rit 12]:[Punten]],2,0),0)</f>
        <v>0</v>
      </c>
      <c r="X144" s="90">
        <f>IFERROR(VLOOKUP(rennerstabel!$F144,Etappe13[[Rit 13]:[Punten]],2,0),0)</f>
        <v>0</v>
      </c>
      <c r="Y144" s="90">
        <f>IFERROR(VLOOKUP(rennerstabel!$F144,Etappe14[[Rit 14]:[Punten]],2,0),0)</f>
        <v>0</v>
      </c>
      <c r="Z144" s="90">
        <f>IFERROR(VLOOKUP(rennerstabel!$F144,Etappe15[[Rit 15]:[Punten]],2,0),0)</f>
        <v>0</v>
      </c>
      <c r="AA144" s="91">
        <f>IFERROR(VLOOKUP(rennerstabel!$F144,Etappe16[[Rit 16]:[Punten]],2,0),0)</f>
        <v>0</v>
      </c>
      <c r="AB144" s="91">
        <f>IFERROR(VLOOKUP(rennerstabel!$F144,Etappe17[[Rit 17]:[Punten]],2,0),0)</f>
        <v>0</v>
      </c>
      <c r="AC144" s="91">
        <f>IFERROR(VLOOKUP(rennerstabel!$F144,Etappe18[[Rit 18]:[Punten]],2,0),0)</f>
        <v>0</v>
      </c>
      <c r="AD144" s="91">
        <f>IFERROR(VLOOKUP(rennerstabel!$F144,Etappe19[[Rit 19]:[Punten]],2,0),0)</f>
        <v>0</v>
      </c>
      <c r="AE144" s="91">
        <f>IFERROR(VLOOKUP(rennerstabel!$F144,Etappe20[[Rit 20]:[Punten]],2,0),0)</f>
        <v>0</v>
      </c>
      <c r="AF144" s="91">
        <f>IFERROR(VLOOKUP(rennerstabel!$F144,Etappe21[[Rit 21]:[Punten]],2,0),0)</f>
        <v>0</v>
      </c>
      <c r="AG144" s="83">
        <f>IFERROR(VLOOKUP(rennerstabel!$F144,TableGeel[[Renners]:[Punten]],2,0),0)</f>
        <v>0</v>
      </c>
      <c r="AH144" s="83">
        <f>IFERROR(VLOOKUP(rennerstabel!$F144,TablePloeg[[Renners]:[Punten]],2,0),0)</f>
        <v>0</v>
      </c>
      <c r="AI144" s="83">
        <f>IFERROR(VLOOKUP(rennerstabel!$F144,TableGroen[[Renners]:[Punten]],2,0),0)</f>
        <v>0</v>
      </c>
      <c r="AJ144" s="83">
        <f>IFERROR(VLOOKUP(rennerstabel!$F144,TableBolletjes[[Renners]:[Punten]],2,0),0)</f>
        <v>0</v>
      </c>
      <c r="AK144" s="83">
        <f>IFERROR(VLOOKUP(rennerstabel!$F144,TableWit[[Renners]:[Punten]],2,0),0)</f>
        <v>0</v>
      </c>
      <c r="AL144" s="92">
        <f>IF(rennerstabel!$D144="DNS",0,1)</f>
        <v>0</v>
      </c>
    </row>
    <row r="145" spans="2:38" x14ac:dyDescent="0.25">
      <c r="B145" s="93"/>
      <c r="C145" s="93"/>
      <c r="D145" s="93"/>
      <c r="E145" s="94">
        <v>144</v>
      </c>
      <c r="F145" s="84" t="s">
        <v>443</v>
      </c>
      <c r="G145" s="84" t="s">
        <v>441</v>
      </c>
      <c r="H145" s="85">
        <f>SUM(L145:AK145)*rennerstabel!$AL145</f>
        <v>0</v>
      </c>
      <c r="I145" s="86">
        <f>SUM(rennerstabel!$L145:$T145)*rennerstabel!$AL145</f>
        <v>0</v>
      </c>
      <c r="J145" s="87">
        <f>SUM(rennerstabel!$U145:$Z145)*rennerstabel!$AL145</f>
        <v>0</v>
      </c>
      <c r="K145" s="88">
        <f>SUM(rennerstabel!$AA145:$AF145)*rennerstabel!$AL145</f>
        <v>0</v>
      </c>
      <c r="L145" s="89">
        <f>IFERROR(VLOOKUP(rennerstabel!$F145,Etappe1[[Rit 1]:[Punten]],2,0),0)</f>
        <v>0</v>
      </c>
      <c r="M145" s="89">
        <f>IFERROR(VLOOKUP(rennerstabel!$F145,Etappe2[[Rit 2]:[Punten]],2,0),0)</f>
        <v>0</v>
      </c>
      <c r="N145" s="89">
        <f>IFERROR(VLOOKUP(rennerstabel!$F145,Etappe3[[Rit 3]:[Punten]],2,0),0)</f>
        <v>0</v>
      </c>
      <c r="O145" s="89">
        <f>IFERROR(VLOOKUP(rennerstabel!$F145,Etappe4[[Rit 4]:[Punten]],2,0),0)</f>
        <v>0</v>
      </c>
      <c r="P145" s="89">
        <f>IFERROR(VLOOKUP(rennerstabel!$F145,Etappe5[[Rit 5]:[Punten]],2,0),0)</f>
        <v>0</v>
      </c>
      <c r="Q145" s="89">
        <f>IFERROR(VLOOKUP(rennerstabel!$F145,Etappe6[[Rit 6]:[Punten]],2,0),0)</f>
        <v>0</v>
      </c>
      <c r="R145" s="89">
        <f>IFERROR(VLOOKUP(rennerstabel!$F145,Etappe7[[Rit 7]:[Punten]],2,0),0)</f>
        <v>0</v>
      </c>
      <c r="S145" s="89">
        <f>IFERROR(VLOOKUP(rennerstabel!$F145,Etappe8[[Rit 8]:[Punten]],2,0),0)</f>
        <v>0</v>
      </c>
      <c r="T145" s="89">
        <f>IFERROR(VLOOKUP(rennerstabel!$F145,Etappe9[[Rit 9]:[Punten]],2,0),0)</f>
        <v>0</v>
      </c>
      <c r="U145" s="90">
        <f>IFERROR(VLOOKUP(rennerstabel!$F145,Etappe10[[Rit 10]:[Punten]],2,0),0)</f>
        <v>0</v>
      </c>
      <c r="V145" s="90">
        <f>IFERROR(VLOOKUP(rennerstabel!$F145,Etappe11[[Rit 11]:[Punten]],2,0),0)</f>
        <v>0</v>
      </c>
      <c r="W145" s="90">
        <f>IFERROR(VLOOKUP(rennerstabel!$F145,Etappe12[[Rit 12]:[Punten]],2,0),0)</f>
        <v>0</v>
      </c>
      <c r="X145" s="90">
        <f>IFERROR(VLOOKUP(rennerstabel!$F145,Etappe13[[Rit 13]:[Punten]],2,0),0)</f>
        <v>0</v>
      </c>
      <c r="Y145" s="90">
        <f>IFERROR(VLOOKUP(rennerstabel!$F145,Etappe14[[Rit 14]:[Punten]],2,0),0)</f>
        <v>0</v>
      </c>
      <c r="Z145" s="90">
        <f>IFERROR(VLOOKUP(rennerstabel!$F145,Etappe15[[Rit 15]:[Punten]],2,0),0)</f>
        <v>0</v>
      </c>
      <c r="AA145" s="91">
        <f>IFERROR(VLOOKUP(rennerstabel!$F145,Etappe16[[Rit 16]:[Punten]],2,0),0)</f>
        <v>0</v>
      </c>
      <c r="AB145" s="91">
        <f>IFERROR(VLOOKUP(rennerstabel!$F145,Etappe17[[Rit 17]:[Punten]],2,0),0)</f>
        <v>0</v>
      </c>
      <c r="AC145" s="91">
        <f>IFERROR(VLOOKUP(rennerstabel!$F145,Etappe18[[Rit 18]:[Punten]],2,0),0)</f>
        <v>0</v>
      </c>
      <c r="AD145" s="91">
        <f>IFERROR(VLOOKUP(rennerstabel!$F145,Etappe19[[Rit 19]:[Punten]],2,0),0)</f>
        <v>0</v>
      </c>
      <c r="AE145" s="91">
        <f>IFERROR(VLOOKUP(rennerstabel!$F145,Etappe20[[Rit 20]:[Punten]],2,0),0)</f>
        <v>0</v>
      </c>
      <c r="AF145" s="91">
        <f>IFERROR(VLOOKUP(rennerstabel!$F145,Etappe21[[Rit 21]:[Punten]],2,0),0)</f>
        <v>0</v>
      </c>
      <c r="AG145" s="93">
        <f>IFERROR(VLOOKUP(rennerstabel!$F145,TableGeel[[Renners]:[Punten]],2,0),0)</f>
        <v>0</v>
      </c>
      <c r="AH145" s="93">
        <f>IFERROR(VLOOKUP(rennerstabel!$F145,TablePloeg[[Renners]:[Punten]],2,0),0)</f>
        <v>0</v>
      </c>
      <c r="AI145" s="93">
        <f>IFERROR(VLOOKUP(rennerstabel!$F145,TableGroen[[Renners]:[Punten]],2,0),0)</f>
        <v>0</v>
      </c>
      <c r="AJ145" s="93">
        <f>IFERROR(VLOOKUP(rennerstabel!$F145,TableBolletjes[[Renners]:[Punten]],2,0),0)</f>
        <v>0</v>
      </c>
      <c r="AK145" s="93">
        <f>IFERROR(VLOOKUP(rennerstabel!$F145,TableWit[[Renners]:[Punten]],2,0),0)</f>
        <v>0</v>
      </c>
      <c r="AL145" s="95">
        <f>IF(rennerstabel!$D145="DNS",0,1)</f>
        <v>1</v>
      </c>
    </row>
    <row r="146" spans="2:38" x14ac:dyDescent="0.25">
      <c r="B146" s="83"/>
      <c r="C146" s="83"/>
      <c r="D146" s="83" t="s">
        <v>517</v>
      </c>
      <c r="E146" s="84">
        <v>145</v>
      </c>
      <c r="F146" s="84" t="s">
        <v>444</v>
      </c>
      <c r="G146" s="84" t="s">
        <v>441</v>
      </c>
      <c r="H146" s="85">
        <f>SUM(L146:AK146)*rennerstabel!$AL146</f>
        <v>0</v>
      </c>
      <c r="I146" s="86">
        <f>SUM(rennerstabel!$L146:$T146)*rennerstabel!$AL146</f>
        <v>0</v>
      </c>
      <c r="J146" s="87">
        <f>SUM(rennerstabel!$U146:$Z146)*rennerstabel!$AL146</f>
        <v>0</v>
      </c>
      <c r="K146" s="88">
        <f>SUM(rennerstabel!$AA146:$AF146)*rennerstabel!$AL146</f>
        <v>0</v>
      </c>
      <c r="L146" s="89">
        <f>IFERROR(VLOOKUP(rennerstabel!$F146,Etappe1[[Rit 1]:[Punten]],2,0),0)</f>
        <v>0</v>
      </c>
      <c r="M146" s="89">
        <f>IFERROR(VLOOKUP(rennerstabel!$F146,Etappe2[[Rit 2]:[Punten]],2,0),0)</f>
        <v>0</v>
      </c>
      <c r="N146" s="89">
        <f>IFERROR(VLOOKUP(rennerstabel!$F146,Etappe3[[Rit 3]:[Punten]],2,0),0)</f>
        <v>0</v>
      </c>
      <c r="O146" s="89">
        <f>IFERROR(VLOOKUP(rennerstabel!$F146,Etappe4[[Rit 4]:[Punten]],2,0),0)</f>
        <v>0</v>
      </c>
      <c r="P146" s="89">
        <f>IFERROR(VLOOKUP(rennerstabel!$F146,Etappe5[[Rit 5]:[Punten]],2,0),0)</f>
        <v>0</v>
      </c>
      <c r="Q146" s="89">
        <f>IFERROR(VLOOKUP(rennerstabel!$F146,Etappe6[[Rit 6]:[Punten]],2,0),0)</f>
        <v>0</v>
      </c>
      <c r="R146" s="89">
        <f>IFERROR(VLOOKUP(rennerstabel!$F146,Etappe7[[Rit 7]:[Punten]],2,0),0)</f>
        <v>0</v>
      </c>
      <c r="S146" s="89">
        <f>IFERROR(VLOOKUP(rennerstabel!$F146,Etappe8[[Rit 8]:[Punten]],2,0),0)</f>
        <v>0</v>
      </c>
      <c r="T146" s="89">
        <f>IFERROR(VLOOKUP(rennerstabel!$F146,Etappe9[[Rit 9]:[Punten]],2,0),0)</f>
        <v>0</v>
      </c>
      <c r="U146" s="90">
        <f>IFERROR(VLOOKUP(rennerstabel!$F146,Etappe10[[Rit 10]:[Punten]],2,0),0)</f>
        <v>0</v>
      </c>
      <c r="V146" s="90">
        <f>IFERROR(VLOOKUP(rennerstabel!$F146,Etappe11[[Rit 11]:[Punten]],2,0),0)</f>
        <v>0</v>
      </c>
      <c r="W146" s="90">
        <f>IFERROR(VLOOKUP(rennerstabel!$F146,Etappe12[[Rit 12]:[Punten]],2,0),0)</f>
        <v>0</v>
      </c>
      <c r="X146" s="90">
        <f>IFERROR(VLOOKUP(rennerstabel!$F146,Etappe13[[Rit 13]:[Punten]],2,0),0)</f>
        <v>0</v>
      </c>
      <c r="Y146" s="90">
        <f>IFERROR(VLOOKUP(rennerstabel!$F146,Etappe14[[Rit 14]:[Punten]],2,0),0)</f>
        <v>0</v>
      </c>
      <c r="Z146" s="90">
        <f>IFERROR(VLOOKUP(rennerstabel!$F146,Etappe15[[Rit 15]:[Punten]],2,0),0)</f>
        <v>0</v>
      </c>
      <c r="AA146" s="91">
        <f>IFERROR(VLOOKUP(rennerstabel!$F146,Etappe16[[Rit 16]:[Punten]],2,0),0)</f>
        <v>0</v>
      </c>
      <c r="AB146" s="91">
        <f>IFERROR(VLOOKUP(rennerstabel!$F146,Etappe17[[Rit 17]:[Punten]],2,0),0)</f>
        <v>0</v>
      </c>
      <c r="AC146" s="91">
        <f>IFERROR(VLOOKUP(rennerstabel!$F146,Etappe18[[Rit 18]:[Punten]],2,0),0)</f>
        <v>0</v>
      </c>
      <c r="AD146" s="91">
        <f>IFERROR(VLOOKUP(rennerstabel!$F146,Etappe19[[Rit 19]:[Punten]],2,0),0)</f>
        <v>0</v>
      </c>
      <c r="AE146" s="91">
        <f>IFERROR(VLOOKUP(rennerstabel!$F146,Etappe20[[Rit 20]:[Punten]],2,0),0)</f>
        <v>0</v>
      </c>
      <c r="AF146" s="91">
        <f>IFERROR(VLOOKUP(rennerstabel!$F146,Etappe21[[Rit 21]:[Punten]],2,0),0)</f>
        <v>0</v>
      </c>
      <c r="AG146" s="83">
        <f>IFERROR(VLOOKUP(rennerstabel!$F146,TableGeel[[Renners]:[Punten]],2,0),0)</f>
        <v>0</v>
      </c>
      <c r="AH146" s="83">
        <f>IFERROR(VLOOKUP(rennerstabel!$F146,TablePloeg[[Renners]:[Punten]],2,0),0)</f>
        <v>0</v>
      </c>
      <c r="AI146" s="83">
        <f>IFERROR(VLOOKUP(rennerstabel!$F146,TableGroen[[Renners]:[Punten]],2,0),0)</f>
        <v>0</v>
      </c>
      <c r="AJ146" s="83">
        <f>IFERROR(VLOOKUP(rennerstabel!$F146,TableBolletjes[[Renners]:[Punten]],2,0),0)</f>
        <v>0</v>
      </c>
      <c r="AK146" s="83">
        <f>IFERROR(VLOOKUP(rennerstabel!$F146,TableWit[[Renners]:[Punten]],2,0),0)</f>
        <v>0</v>
      </c>
      <c r="AL146" s="92">
        <f>IF(rennerstabel!$D146="DNS",0,1)</f>
        <v>0</v>
      </c>
    </row>
    <row r="147" spans="2:38" x14ac:dyDescent="0.25">
      <c r="B147" s="93"/>
      <c r="C147" s="93"/>
      <c r="D147" s="93"/>
      <c r="E147" s="94">
        <v>146</v>
      </c>
      <c r="F147" s="84" t="s">
        <v>445</v>
      </c>
      <c r="G147" s="84" t="s">
        <v>441</v>
      </c>
      <c r="H147" s="85">
        <f>SUM(L147:AK147)*rennerstabel!$AL147</f>
        <v>0</v>
      </c>
      <c r="I147" s="86">
        <f>SUM(rennerstabel!$L147:$T147)*rennerstabel!$AL147</f>
        <v>0</v>
      </c>
      <c r="J147" s="87">
        <f>SUM(rennerstabel!$U147:$Z147)*rennerstabel!$AL147</f>
        <v>0</v>
      </c>
      <c r="K147" s="88">
        <f>SUM(rennerstabel!$AA147:$AF147)*rennerstabel!$AL147</f>
        <v>0</v>
      </c>
      <c r="L147" s="89">
        <f>IFERROR(VLOOKUP(rennerstabel!$F147,Etappe1[[Rit 1]:[Punten]],2,0),0)</f>
        <v>0</v>
      </c>
      <c r="M147" s="89">
        <f>IFERROR(VLOOKUP(rennerstabel!$F147,Etappe2[[Rit 2]:[Punten]],2,0),0)</f>
        <v>0</v>
      </c>
      <c r="N147" s="89">
        <f>IFERROR(VLOOKUP(rennerstabel!$F147,Etappe3[[Rit 3]:[Punten]],2,0),0)</f>
        <v>0</v>
      </c>
      <c r="O147" s="89">
        <f>IFERROR(VLOOKUP(rennerstabel!$F147,Etappe4[[Rit 4]:[Punten]],2,0),0)</f>
        <v>0</v>
      </c>
      <c r="P147" s="89">
        <f>IFERROR(VLOOKUP(rennerstabel!$F147,Etappe5[[Rit 5]:[Punten]],2,0),0)</f>
        <v>0</v>
      </c>
      <c r="Q147" s="89">
        <f>IFERROR(VLOOKUP(rennerstabel!$F147,Etappe6[[Rit 6]:[Punten]],2,0),0)</f>
        <v>0</v>
      </c>
      <c r="R147" s="89">
        <f>IFERROR(VLOOKUP(rennerstabel!$F147,Etappe7[[Rit 7]:[Punten]],2,0),0)</f>
        <v>0</v>
      </c>
      <c r="S147" s="89">
        <f>IFERROR(VLOOKUP(rennerstabel!$F147,Etappe8[[Rit 8]:[Punten]],2,0),0)</f>
        <v>0</v>
      </c>
      <c r="T147" s="89">
        <f>IFERROR(VLOOKUP(rennerstabel!$F147,Etappe9[[Rit 9]:[Punten]],2,0),0)</f>
        <v>0</v>
      </c>
      <c r="U147" s="90">
        <f>IFERROR(VLOOKUP(rennerstabel!$F147,Etappe10[[Rit 10]:[Punten]],2,0),0)</f>
        <v>0</v>
      </c>
      <c r="V147" s="90">
        <f>IFERROR(VLOOKUP(rennerstabel!$F147,Etappe11[[Rit 11]:[Punten]],2,0),0)</f>
        <v>0</v>
      </c>
      <c r="W147" s="90">
        <f>IFERROR(VLOOKUP(rennerstabel!$F147,Etappe12[[Rit 12]:[Punten]],2,0),0)</f>
        <v>0</v>
      </c>
      <c r="X147" s="90">
        <f>IFERROR(VLOOKUP(rennerstabel!$F147,Etappe13[[Rit 13]:[Punten]],2,0),0)</f>
        <v>0</v>
      </c>
      <c r="Y147" s="90">
        <f>IFERROR(VLOOKUP(rennerstabel!$F147,Etappe14[[Rit 14]:[Punten]],2,0),0)</f>
        <v>0</v>
      </c>
      <c r="Z147" s="90">
        <f>IFERROR(VLOOKUP(rennerstabel!$F147,Etappe15[[Rit 15]:[Punten]],2,0),0)</f>
        <v>0</v>
      </c>
      <c r="AA147" s="91">
        <f>IFERROR(VLOOKUP(rennerstabel!$F147,Etappe16[[Rit 16]:[Punten]],2,0),0)</f>
        <v>0</v>
      </c>
      <c r="AB147" s="91">
        <f>IFERROR(VLOOKUP(rennerstabel!$F147,Etappe17[[Rit 17]:[Punten]],2,0),0)</f>
        <v>0</v>
      </c>
      <c r="AC147" s="91">
        <f>IFERROR(VLOOKUP(rennerstabel!$F147,Etappe18[[Rit 18]:[Punten]],2,0),0)</f>
        <v>0</v>
      </c>
      <c r="AD147" s="91">
        <f>IFERROR(VLOOKUP(rennerstabel!$F147,Etappe19[[Rit 19]:[Punten]],2,0),0)</f>
        <v>0</v>
      </c>
      <c r="AE147" s="91">
        <f>IFERROR(VLOOKUP(rennerstabel!$F147,Etappe20[[Rit 20]:[Punten]],2,0),0)</f>
        <v>0</v>
      </c>
      <c r="AF147" s="91">
        <f>IFERROR(VLOOKUP(rennerstabel!$F147,Etappe21[[Rit 21]:[Punten]],2,0),0)</f>
        <v>0</v>
      </c>
      <c r="AG147" s="93">
        <f>IFERROR(VLOOKUP(rennerstabel!$F147,TableGeel[[Renners]:[Punten]],2,0),0)</f>
        <v>0</v>
      </c>
      <c r="AH147" s="93">
        <f>IFERROR(VLOOKUP(rennerstabel!$F147,TablePloeg[[Renners]:[Punten]],2,0),0)</f>
        <v>0</v>
      </c>
      <c r="AI147" s="93">
        <f>IFERROR(VLOOKUP(rennerstabel!$F147,TableGroen[[Renners]:[Punten]],2,0),0)</f>
        <v>0</v>
      </c>
      <c r="AJ147" s="93">
        <f>IFERROR(VLOOKUP(rennerstabel!$F147,TableBolletjes[[Renners]:[Punten]],2,0),0)</f>
        <v>0</v>
      </c>
      <c r="AK147" s="93">
        <f>IFERROR(VLOOKUP(rennerstabel!$F147,TableWit[[Renners]:[Punten]],2,0),0)</f>
        <v>0</v>
      </c>
      <c r="AL147" s="95">
        <f>IF(rennerstabel!$D147="DNS",0,1)</f>
        <v>1</v>
      </c>
    </row>
    <row r="148" spans="2:38" x14ac:dyDescent="0.25">
      <c r="B148" s="83"/>
      <c r="C148" s="83"/>
      <c r="D148" s="83"/>
      <c r="E148" s="84">
        <v>147</v>
      </c>
      <c r="F148" s="84" t="s">
        <v>446</v>
      </c>
      <c r="G148" s="84" t="s">
        <v>441</v>
      </c>
      <c r="H148" s="85">
        <f>SUM(L148:AK148)*rennerstabel!$AL148</f>
        <v>0</v>
      </c>
      <c r="I148" s="86">
        <f>SUM(rennerstabel!$L148:$T148)*rennerstabel!$AL148</f>
        <v>0</v>
      </c>
      <c r="J148" s="87">
        <f>SUM(rennerstabel!$U148:$Z148)*rennerstabel!$AL148</f>
        <v>0</v>
      </c>
      <c r="K148" s="88">
        <f>SUM(rennerstabel!$AA148:$AF148)*rennerstabel!$AL148</f>
        <v>0</v>
      </c>
      <c r="L148" s="89">
        <f>IFERROR(VLOOKUP(rennerstabel!$F148,Etappe1[[Rit 1]:[Punten]],2,0),0)</f>
        <v>0</v>
      </c>
      <c r="M148" s="89">
        <f>IFERROR(VLOOKUP(rennerstabel!$F148,Etappe2[[Rit 2]:[Punten]],2,0),0)</f>
        <v>0</v>
      </c>
      <c r="N148" s="89">
        <f>IFERROR(VLOOKUP(rennerstabel!$F148,Etappe3[[Rit 3]:[Punten]],2,0),0)</f>
        <v>0</v>
      </c>
      <c r="O148" s="89">
        <f>IFERROR(VLOOKUP(rennerstabel!$F148,Etappe4[[Rit 4]:[Punten]],2,0),0)</f>
        <v>0</v>
      </c>
      <c r="P148" s="89">
        <f>IFERROR(VLOOKUP(rennerstabel!$F148,Etappe5[[Rit 5]:[Punten]],2,0),0)</f>
        <v>0</v>
      </c>
      <c r="Q148" s="89">
        <f>IFERROR(VLOOKUP(rennerstabel!$F148,Etappe6[[Rit 6]:[Punten]],2,0),0)</f>
        <v>0</v>
      </c>
      <c r="R148" s="89">
        <f>IFERROR(VLOOKUP(rennerstabel!$F148,Etappe7[[Rit 7]:[Punten]],2,0),0)</f>
        <v>0</v>
      </c>
      <c r="S148" s="89">
        <f>IFERROR(VLOOKUP(rennerstabel!$F148,Etappe8[[Rit 8]:[Punten]],2,0),0)</f>
        <v>0</v>
      </c>
      <c r="T148" s="89">
        <f>IFERROR(VLOOKUP(rennerstabel!$F148,Etappe9[[Rit 9]:[Punten]],2,0),0)</f>
        <v>0</v>
      </c>
      <c r="U148" s="90">
        <f>IFERROR(VLOOKUP(rennerstabel!$F148,Etappe10[[Rit 10]:[Punten]],2,0),0)</f>
        <v>0</v>
      </c>
      <c r="V148" s="90">
        <f>IFERROR(VLOOKUP(rennerstabel!$F148,Etappe11[[Rit 11]:[Punten]],2,0),0)</f>
        <v>0</v>
      </c>
      <c r="W148" s="90">
        <f>IFERROR(VLOOKUP(rennerstabel!$F148,Etappe12[[Rit 12]:[Punten]],2,0),0)</f>
        <v>0</v>
      </c>
      <c r="X148" s="90">
        <f>IFERROR(VLOOKUP(rennerstabel!$F148,Etappe13[[Rit 13]:[Punten]],2,0),0)</f>
        <v>0</v>
      </c>
      <c r="Y148" s="90">
        <f>IFERROR(VLOOKUP(rennerstabel!$F148,Etappe14[[Rit 14]:[Punten]],2,0),0)</f>
        <v>0</v>
      </c>
      <c r="Z148" s="90">
        <f>IFERROR(VLOOKUP(rennerstabel!$F148,Etappe15[[Rit 15]:[Punten]],2,0),0)</f>
        <v>0</v>
      </c>
      <c r="AA148" s="91">
        <f>IFERROR(VLOOKUP(rennerstabel!$F148,Etappe16[[Rit 16]:[Punten]],2,0),0)</f>
        <v>0</v>
      </c>
      <c r="AB148" s="91">
        <f>IFERROR(VLOOKUP(rennerstabel!$F148,Etappe17[[Rit 17]:[Punten]],2,0),0)</f>
        <v>0</v>
      </c>
      <c r="AC148" s="91">
        <f>IFERROR(VLOOKUP(rennerstabel!$F148,Etappe18[[Rit 18]:[Punten]],2,0),0)</f>
        <v>0</v>
      </c>
      <c r="AD148" s="91">
        <f>IFERROR(VLOOKUP(rennerstabel!$F148,Etappe19[[Rit 19]:[Punten]],2,0),0)</f>
        <v>0</v>
      </c>
      <c r="AE148" s="91">
        <f>IFERROR(VLOOKUP(rennerstabel!$F148,Etappe20[[Rit 20]:[Punten]],2,0),0)</f>
        <v>0</v>
      </c>
      <c r="AF148" s="91">
        <f>IFERROR(VLOOKUP(rennerstabel!$F148,Etappe21[[Rit 21]:[Punten]],2,0),0)</f>
        <v>0</v>
      </c>
      <c r="AG148" s="83">
        <f>IFERROR(VLOOKUP(rennerstabel!$F148,TableGeel[[Renners]:[Punten]],2,0),0)</f>
        <v>0</v>
      </c>
      <c r="AH148" s="83">
        <f>IFERROR(VLOOKUP(rennerstabel!$F148,TablePloeg[[Renners]:[Punten]],2,0),0)</f>
        <v>0</v>
      </c>
      <c r="AI148" s="83">
        <f>IFERROR(VLOOKUP(rennerstabel!$F148,TableGroen[[Renners]:[Punten]],2,0),0)</f>
        <v>0</v>
      </c>
      <c r="AJ148" s="83">
        <f>IFERROR(VLOOKUP(rennerstabel!$F148,TableBolletjes[[Renners]:[Punten]],2,0),0)</f>
        <v>0</v>
      </c>
      <c r="AK148" s="83">
        <f>IFERROR(VLOOKUP(rennerstabel!$F148,TableWit[[Renners]:[Punten]],2,0),0)</f>
        <v>0</v>
      </c>
      <c r="AL148" s="92">
        <f>IF(rennerstabel!$D148="DNS",0,1)</f>
        <v>1</v>
      </c>
    </row>
    <row r="149" spans="2:38" x14ac:dyDescent="0.25">
      <c r="B149" s="93"/>
      <c r="C149" s="93"/>
      <c r="D149" s="93"/>
      <c r="E149" s="94">
        <v>148</v>
      </c>
      <c r="F149" s="84" t="s">
        <v>447</v>
      </c>
      <c r="G149" s="84" t="s">
        <v>441</v>
      </c>
      <c r="H149" s="85">
        <f>SUM(L149:AK149)*rennerstabel!$AL149</f>
        <v>0</v>
      </c>
      <c r="I149" s="86">
        <f>SUM(rennerstabel!$L149:$T149)*rennerstabel!$AL149</f>
        <v>0</v>
      </c>
      <c r="J149" s="87">
        <f>SUM(rennerstabel!$U149:$Z149)*rennerstabel!$AL149</f>
        <v>0</v>
      </c>
      <c r="K149" s="88">
        <f>SUM(rennerstabel!$AA149:$AF149)*rennerstabel!$AL149</f>
        <v>0</v>
      </c>
      <c r="L149" s="89">
        <f>IFERROR(VLOOKUP(rennerstabel!$F149,Etappe1[[Rit 1]:[Punten]],2,0),0)</f>
        <v>0</v>
      </c>
      <c r="M149" s="89">
        <f>IFERROR(VLOOKUP(rennerstabel!$F149,Etappe2[[Rit 2]:[Punten]],2,0),0)</f>
        <v>0</v>
      </c>
      <c r="N149" s="89">
        <f>IFERROR(VLOOKUP(rennerstabel!$F149,Etappe3[[Rit 3]:[Punten]],2,0),0)</f>
        <v>0</v>
      </c>
      <c r="O149" s="89">
        <f>IFERROR(VLOOKUP(rennerstabel!$F149,Etappe4[[Rit 4]:[Punten]],2,0),0)</f>
        <v>0</v>
      </c>
      <c r="P149" s="89">
        <f>IFERROR(VLOOKUP(rennerstabel!$F149,Etappe5[[Rit 5]:[Punten]],2,0),0)</f>
        <v>0</v>
      </c>
      <c r="Q149" s="89">
        <f>IFERROR(VLOOKUP(rennerstabel!$F149,Etappe6[[Rit 6]:[Punten]],2,0),0)</f>
        <v>0</v>
      </c>
      <c r="R149" s="89">
        <f>IFERROR(VLOOKUP(rennerstabel!$F149,Etappe7[[Rit 7]:[Punten]],2,0),0)</f>
        <v>0</v>
      </c>
      <c r="S149" s="89">
        <f>IFERROR(VLOOKUP(rennerstabel!$F149,Etappe8[[Rit 8]:[Punten]],2,0),0)</f>
        <v>0</v>
      </c>
      <c r="T149" s="89">
        <f>IFERROR(VLOOKUP(rennerstabel!$F149,Etappe9[[Rit 9]:[Punten]],2,0),0)</f>
        <v>0</v>
      </c>
      <c r="U149" s="90">
        <f>IFERROR(VLOOKUP(rennerstabel!$F149,Etappe10[[Rit 10]:[Punten]],2,0),0)</f>
        <v>0</v>
      </c>
      <c r="V149" s="90">
        <f>IFERROR(VLOOKUP(rennerstabel!$F149,Etappe11[[Rit 11]:[Punten]],2,0),0)</f>
        <v>0</v>
      </c>
      <c r="W149" s="90">
        <f>IFERROR(VLOOKUP(rennerstabel!$F149,Etappe12[[Rit 12]:[Punten]],2,0),0)</f>
        <v>0</v>
      </c>
      <c r="X149" s="90">
        <f>IFERROR(VLOOKUP(rennerstabel!$F149,Etappe13[[Rit 13]:[Punten]],2,0),0)</f>
        <v>0</v>
      </c>
      <c r="Y149" s="90">
        <f>IFERROR(VLOOKUP(rennerstabel!$F149,Etappe14[[Rit 14]:[Punten]],2,0),0)</f>
        <v>0</v>
      </c>
      <c r="Z149" s="90">
        <f>IFERROR(VLOOKUP(rennerstabel!$F149,Etappe15[[Rit 15]:[Punten]],2,0),0)</f>
        <v>0</v>
      </c>
      <c r="AA149" s="91">
        <f>IFERROR(VLOOKUP(rennerstabel!$F149,Etappe16[[Rit 16]:[Punten]],2,0),0)</f>
        <v>0</v>
      </c>
      <c r="AB149" s="91">
        <f>IFERROR(VLOOKUP(rennerstabel!$F149,Etappe17[[Rit 17]:[Punten]],2,0),0)</f>
        <v>0</v>
      </c>
      <c r="AC149" s="91">
        <f>IFERROR(VLOOKUP(rennerstabel!$F149,Etappe18[[Rit 18]:[Punten]],2,0),0)</f>
        <v>0</v>
      </c>
      <c r="AD149" s="91">
        <f>IFERROR(VLOOKUP(rennerstabel!$F149,Etappe19[[Rit 19]:[Punten]],2,0),0)</f>
        <v>0</v>
      </c>
      <c r="AE149" s="91">
        <f>IFERROR(VLOOKUP(rennerstabel!$F149,Etappe20[[Rit 20]:[Punten]],2,0),0)</f>
        <v>0</v>
      </c>
      <c r="AF149" s="91">
        <f>IFERROR(VLOOKUP(rennerstabel!$F149,Etappe21[[Rit 21]:[Punten]],2,0),0)</f>
        <v>0</v>
      </c>
      <c r="AG149" s="93">
        <f>IFERROR(VLOOKUP(rennerstabel!$F149,TableGeel[[Renners]:[Punten]],2,0),0)</f>
        <v>0</v>
      </c>
      <c r="AH149" s="93">
        <f>IFERROR(VLOOKUP(rennerstabel!$F149,TablePloeg[[Renners]:[Punten]],2,0),0)</f>
        <v>0</v>
      </c>
      <c r="AI149" s="93">
        <f>IFERROR(VLOOKUP(rennerstabel!$F149,TableGroen[[Renners]:[Punten]],2,0),0)</f>
        <v>0</v>
      </c>
      <c r="AJ149" s="93">
        <f>IFERROR(VLOOKUP(rennerstabel!$F149,TableBolletjes[[Renners]:[Punten]],2,0),0)</f>
        <v>0</v>
      </c>
      <c r="AK149" s="93">
        <f>IFERROR(VLOOKUP(rennerstabel!$F149,TableWit[[Renners]:[Punten]],2,0),0)</f>
        <v>0</v>
      </c>
      <c r="AL149" s="95">
        <f>IF(rennerstabel!$D149="DNS",0,1)</f>
        <v>1</v>
      </c>
    </row>
    <row r="150" spans="2:38" x14ac:dyDescent="0.25">
      <c r="B150" s="83"/>
      <c r="C150" s="83"/>
      <c r="D150" s="83" t="s">
        <v>517</v>
      </c>
      <c r="E150" s="84">
        <v>149</v>
      </c>
      <c r="F150" s="84" t="s">
        <v>448</v>
      </c>
      <c r="G150" s="84" t="s">
        <v>441</v>
      </c>
      <c r="H150" s="85">
        <f>SUM(L150:AK150)*rennerstabel!$AL150</f>
        <v>0</v>
      </c>
      <c r="I150" s="86">
        <f>SUM(rennerstabel!$L150:$T150)*rennerstabel!$AL150</f>
        <v>0</v>
      </c>
      <c r="J150" s="87">
        <f>SUM(rennerstabel!$U150:$Z150)*rennerstabel!$AL150</f>
        <v>0</v>
      </c>
      <c r="K150" s="88">
        <f>SUM(rennerstabel!$AA150:$AF150)*rennerstabel!$AL150</f>
        <v>0</v>
      </c>
      <c r="L150" s="89">
        <f>IFERROR(VLOOKUP(rennerstabel!$F150,Etappe1[[Rit 1]:[Punten]],2,0),0)</f>
        <v>0</v>
      </c>
      <c r="M150" s="89">
        <f>IFERROR(VLOOKUP(rennerstabel!$F150,Etappe2[[Rit 2]:[Punten]],2,0),0)</f>
        <v>0</v>
      </c>
      <c r="N150" s="89">
        <f>IFERROR(VLOOKUP(rennerstabel!$F150,Etappe3[[Rit 3]:[Punten]],2,0),0)</f>
        <v>0</v>
      </c>
      <c r="O150" s="89">
        <f>IFERROR(VLOOKUP(rennerstabel!$F150,Etappe4[[Rit 4]:[Punten]],2,0),0)</f>
        <v>0</v>
      </c>
      <c r="P150" s="89">
        <f>IFERROR(VLOOKUP(rennerstabel!$F150,Etappe5[[Rit 5]:[Punten]],2,0),0)</f>
        <v>0</v>
      </c>
      <c r="Q150" s="89">
        <f>IFERROR(VLOOKUP(rennerstabel!$F150,Etappe6[[Rit 6]:[Punten]],2,0),0)</f>
        <v>0</v>
      </c>
      <c r="R150" s="89">
        <f>IFERROR(VLOOKUP(rennerstabel!$F150,Etappe7[[Rit 7]:[Punten]],2,0),0)</f>
        <v>0</v>
      </c>
      <c r="S150" s="89">
        <f>IFERROR(VLOOKUP(rennerstabel!$F150,Etappe8[[Rit 8]:[Punten]],2,0),0)</f>
        <v>0</v>
      </c>
      <c r="T150" s="89">
        <f>IFERROR(VLOOKUP(rennerstabel!$F150,Etappe9[[Rit 9]:[Punten]],2,0),0)</f>
        <v>0</v>
      </c>
      <c r="U150" s="90">
        <f>IFERROR(VLOOKUP(rennerstabel!$F150,Etappe10[[Rit 10]:[Punten]],2,0),0)</f>
        <v>0</v>
      </c>
      <c r="V150" s="90">
        <f>IFERROR(VLOOKUP(rennerstabel!$F150,Etappe11[[Rit 11]:[Punten]],2,0),0)</f>
        <v>0</v>
      </c>
      <c r="W150" s="90">
        <f>IFERROR(VLOOKUP(rennerstabel!$F150,Etappe12[[Rit 12]:[Punten]],2,0),0)</f>
        <v>0</v>
      </c>
      <c r="X150" s="90">
        <f>IFERROR(VLOOKUP(rennerstabel!$F150,Etappe13[[Rit 13]:[Punten]],2,0),0)</f>
        <v>0</v>
      </c>
      <c r="Y150" s="90">
        <f>IFERROR(VLOOKUP(rennerstabel!$F150,Etappe14[[Rit 14]:[Punten]],2,0),0)</f>
        <v>0</v>
      </c>
      <c r="Z150" s="90">
        <f>IFERROR(VLOOKUP(rennerstabel!$F150,Etappe15[[Rit 15]:[Punten]],2,0),0)</f>
        <v>0</v>
      </c>
      <c r="AA150" s="91">
        <f>IFERROR(VLOOKUP(rennerstabel!$F150,Etappe16[[Rit 16]:[Punten]],2,0),0)</f>
        <v>0</v>
      </c>
      <c r="AB150" s="91">
        <f>IFERROR(VLOOKUP(rennerstabel!$F150,Etappe17[[Rit 17]:[Punten]],2,0),0)</f>
        <v>0</v>
      </c>
      <c r="AC150" s="91">
        <f>IFERROR(VLOOKUP(rennerstabel!$F150,Etappe18[[Rit 18]:[Punten]],2,0),0)</f>
        <v>0</v>
      </c>
      <c r="AD150" s="91">
        <f>IFERROR(VLOOKUP(rennerstabel!$F150,Etappe19[[Rit 19]:[Punten]],2,0),0)</f>
        <v>0</v>
      </c>
      <c r="AE150" s="91">
        <f>IFERROR(VLOOKUP(rennerstabel!$F150,Etappe20[[Rit 20]:[Punten]],2,0),0)</f>
        <v>0</v>
      </c>
      <c r="AF150" s="91">
        <f>IFERROR(VLOOKUP(rennerstabel!$F150,Etappe21[[Rit 21]:[Punten]],2,0),0)</f>
        <v>0</v>
      </c>
      <c r="AG150" s="83">
        <f>IFERROR(VLOOKUP(rennerstabel!$F150,TableGeel[[Renners]:[Punten]],2,0),0)</f>
        <v>0</v>
      </c>
      <c r="AH150" s="83">
        <f>IFERROR(VLOOKUP(rennerstabel!$F150,TablePloeg[[Renners]:[Punten]],2,0),0)</f>
        <v>0</v>
      </c>
      <c r="AI150" s="83">
        <f>IFERROR(VLOOKUP(rennerstabel!$F150,TableGroen[[Renners]:[Punten]],2,0),0)</f>
        <v>0</v>
      </c>
      <c r="AJ150" s="83">
        <f>IFERROR(VLOOKUP(rennerstabel!$F150,TableBolletjes[[Renners]:[Punten]],2,0),0)</f>
        <v>0</v>
      </c>
      <c r="AK150" s="83">
        <f>IFERROR(VLOOKUP(rennerstabel!$F150,TableWit[[Renners]:[Punten]],2,0),0)</f>
        <v>0</v>
      </c>
      <c r="AL150" s="92">
        <f>IF(rennerstabel!$D150="DNS",0,1)</f>
        <v>0</v>
      </c>
    </row>
    <row r="151" spans="2:38" x14ac:dyDescent="0.25">
      <c r="B151" s="93"/>
      <c r="C151" s="93"/>
      <c r="D151" s="93"/>
      <c r="E151" s="94">
        <v>150</v>
      </c>
      <c r="F151" s="84" t="s">
        <v>449</v>
      </c>
      <c r="G151" s="84" t="s">
        <v>441</v>
      </c>
      <c r="H151" s="85">
        <f>SUM(L151:AK151)*rennerstabel!$AL151</f>
        <v>0</v>
      </c>
      <c r="I151" s="86">
        <f>SUM(rennerstabel!$L151:$T151)*rennerstabel!$AL151</f>
        <v>0</v>
      </c>
      <c r="J151" s="87">
        <f>SUM(rennerstabel!$U151:$Z151)*rennerstabel!$AL151</f>
        <v>0</v>
      </c>
      <c r="K151" s="88">
        <f>SUM(rennerstabel!$AA151:$AF151)*rennerstabel!$AL151</f>
        <v>0</v>
      </c>
      <c r="L151" s="89">
        <f>IFERROR(VLOOKUP(rennerstabel!$F151,Etappe1[[Rit 1]:[Punten]],2,0),0)</f>
        <v>0</v>
      </c>
      <c r="M151" s="89">
        <f>IFERROR(VLOOKUP(rennerstabel!$F151,Etappe2[[Rit 2]:[Punten]],2,0),0)</f>
        <v>0</v>
      </c>
      <c r="N151" s="89">
        <f>IFERROR(VLOOKUP(rennerstabel!$F151,Etappe3[[Rit 3]:[Punten]],2,0),0)</f>
        <v>0</v>
      </c>
      <c r="O151" s="89">
        <f>IFERROR(VLOOKUP(rennerstabel!$F151,Etappe4[[Rit 4]:[Punten]],2,0),0)</f>
        <v>0</v>
      </c>
      <c r="P151" s="89">
        <f>IFERROR(VLOOKUP(rennerstabel!$F151,Etappe5[[Rit 5]:[Punten]],2,0),0)</f>
        <v>0</v>
      </c>
      <c r="Q151" s="89">
        <f>IFERROR(VLOOKUP(rennerstabel!$F151,Etappe6[[Rit 6]:[Punten]],2,0),0)</f>
        <v>0</v>
      </c>
      <c r="R151" s="89">
        <f>IFERROR(VLOOKUP(rennerstabel!$F151,Etappe7[[Rit 7]:[Punten]],2,0),0)</f>
        <v>0</v>
      </c>
      <c r="S151" s="89">
        <f>IFERROR(VLOOKUP(rennerstabel!$F151,Etappe8[[Rit 8]:[Punten]],2,0),0)</f>
        <v>0</v>
      </c>
      <c r="T151" s="89">
        <f>IFERROR(VLOOKUP(rennerstabel!$F151,Etappe9[[Rit 9]:[Punten]],2,0),0)</f>
        <v>0</v>
      </c>
      <c r="U151" s="90">
        <f>IFERROR(VLOOKUP(rennerstabel!$F151,Etappe10[[Rit 10]:[Punten]],2,0),0)</f>
        <v>0</v>
      </c>
      <c r="V151" s="90">
        <f>IFERROR(VLOOKUP(rennerstabel!$F151,Etappe11[[Rit 11]:[Punten]],2,0),0)</f>
        <v>0</v>
      </c>
      <c r="W151" s="90">
        <f>IFERROR(VLOOKUP(rennerstabel!$F151,Etappe12[[Rit 12]:[Punten]],2,0),0)</f>
        <v>0</v>
      </c>
      <c r="X151" s="90">
        <f>IFERROR(VLOOKUP(rennerstabel!$F151,Etappe13[[Rit 13]:[Punten]],2,0),0)</f>
        <v>0</v>
      </c>
      <c r="Y151" s="90">
        <f>IFERROR(VLOOKUP(rennerstabel!$F151,Etappe14[[Rit 14]:[Punten]],2,0),0)</f>
        <v>0</v>
      </c>
      <c r="Z151" s="90">
        <f>IFERROR(VLOOKUP(rennerstabel!$F151,Etappe15[[Rit 15]:[Punten]],2,0),0)</f>
        <v>0</v>
      </c>
      <c r="AA151" s="91">
        <f>IFERROR(VLOOKUP(rennerstabel!$F151,Etappe16[[Rit 16]:[Punten]],2,0),0)</f>
        <v>0</v>
      </c>
      <c r="AB151" s="91">
        <f>IFERROR(VLOOKUP(rennerstabel!$F151,Etappe17[[Rit 17]:[Punten]],2,0),0)</f>
        <v>0</v>
      </c>
      <c r="AC151" s="91">
        <f>IFERROR(VLOOKUP(rennerstabel!$F151,Etappe18[[Rit 18]:[Punten]],2,0),0)</f>
        <v>0</v>
      </c>
      <c r="AD151" s="91">
        <f>IFERROR(VLOOKUP(rennerstabel!$F151,Etappe19[[Rit 19]:[Punten]],2,0),0)</f>
        <v>0</v>
      </c>
      <c r="AE151" s="91">
        <f>IFERROR(VLOOKUP(rennerstabel!$F151,Etappe20[[Rit 20]:[Punten]],2,0),0)</f>
        <v>0</v>
      </c>
      <c r="AF151" s="91">
        <f>IFERROR(VLOOKUP(rennerstabel!$F151,Etappe21[[Rit 21]:[Punten]],2,0),0)</f>
        <v>0</v>
      </c>
      <c r="AG151" s="93">
        <f>IFERROR(VLOOKUP(rennerstabel!$F151,TableGeel[[Renners]:[Punten]],2,0),0)</f>
        <v>0</v>
      </c>
      <c r="AH151" s="93">
        <f>IFERROR(VLOOKUP(rennerstabel!$F151,TablePloeg[[Renners]:[Punten]],2,0),0)</f>
        <v>0</v>
      </c>
      <c r="AI151" s="93">
        <f>IFERROR(VLOOKUP(rennerstabel!$F151,TableGroen[[Renners]:[Punten]],2,0),0)</f>
        <v>0</v>
      </c>
      <c r="AJ151" s="93">
        <f>IFERROR(VLOOKUP(rennerstabel!$F151,TableBolletjes[[Renners]:[Punten]],2,0),0)</f>
        <v>0</v>
      </c>
      <c r="AK151" s="93">
        <f>IFERROR(VLOOKUP(rennerstabel!$F151,TableWit[[Renners]:[Punten]],2,0),0)</f>
        <v>0</v>
      </c>
      <c r="AL151" s="95">
        <f>IF(rennerstabel!$D151="DNS",0,1)</f>
        <v>1</v>
      </c>
    </row>
    <row r="152" spans="2:38" x14ac:dyDescent="0.25">
      <c r="B152" s="83"/>
      <c r="C152" s="83"/>
      <c r="D152" s="83"/>
      <c r="E152" s="84">
        <v>151</v>
      </c>
      <c r="F152" s="84" t="s">
        <v>450</v>
      </c>
      <c r="G152" s="84" t="s">
        <v>451</v>
      </c>
      <c r="H152" s="85">
        <f>SUM(L152:AK152)*rennerstabel!$AL152</f>
        <v>0</v>
      </c>
      <c r="I152" s="86">
        <f>SUM(rennerstabel!$L152:$T152)*rennerstabel!$AL152</f>
        <v>0</v>
      </c>
      <c r="J152" s="87">
        <f>SUM(rennerstabel!$U152:$Z152)*rennerstabel!$AL152</f>
        <v>0</v>
      </c>
      <c r="K152" s="88">
        <f>SUM(rennerstabel!$AA152:$AF152)*rennerstabel!$AL152</f>
        <v>0</v>
      </c>
      <c r="L152" s="89">
        <f>IFERROR(VLOOKUP(rennerstabel!$F152,Etappe1[[Rit 1]:[Punten]],2,0),0)</f>
        <v>0</v>
      </c>
      <c r="M152" s="89">
        <f>IFERROR(VLOOKUP(rennerstabel!$F152,Etappe2[[Rit 2]:[Punten]],2,0),0)</f>
        <v>0</v>
      </c>
      <c r="N152" s="89">
        <f>IFERROR(VLOOKUP(rennerstabel!$F152,Etappe3[[Rit 3]:[Punten]],2,0),0)</f>
        <v>0</v>
      </c>
      <c r="O152" s="89">
        <f>IFERROR(VLOOKUP(rennerstabel!$F152,Etappe4[[Rit 4]:[Punten]],2,0),0)</f>
        <v>0</v>
      </c>
      <c r="P152" s="89">
        <f>IFERROR(VLOOKUP(rennerstabel!$F152,Etappe5[[Rit 5]:[Punten]],2,0),0)</f>
        <v>0</v>
      </c>
      <c r="Q152" s="89">
        <f>IFERROR(VLOOKUP(rennerstabel!$F152,Etappe6[[Rit 6]:[Punten]],2,0),0)</f>
        <v>0</v>
      </c>
      <c r="R152" s="89">
        <f>IFERROR(VLOOKUP(rennerstabel!$F152,Etappe7[[Rit 7]:[Punten]],2,0),0)</f>
        <v>0</v>
      </c>
      <c r="S152" s="89">
        <f>IFERROR(VLOOKUP(rennerstabel!$F152,Etappe8[[Rit 8]:[Punten]],2,0),0)</f>
        <v>0</v>
      </c>
      <c r="T152" s="89">
        <f>IFERROR(VLOOKUP(rennerstabel!$F152,Etappe9[[Rit 9]:[Punten]],2,0),0)</f>
        <v>0</v>
      </c>
      <c r="U152" s="90">
        <f>IFERROR(VLOOKUP(rennerstabel!$F152,Etappe10[[Rit 10]:[Punten]],2,0),0)</f>
        <v>0</v>
      </c>
      <c r="V152" s="90">
        <f>IFERROR(VLOOKUP(rennerstabel!$F152,Etappe11[[Rit 11]:[Punten]],2,0),0)</f>
        <v>0</v>
      </c>
      <c r="W152" s="90">
        <f>IFERROR(VLOOKUP(rennerstabel!$F152,Etappe12[[Rit 12]:[Punten]],2,0),0)</f>
        <v>0</v>
      </c>
      <c r="X152" s="90">
        <f>IFERROR(VLOOKUP(rennerstabel!$F152,Etappe13[[Rit 13]:[Punten]],2,0),0)</f>
        <v>0</v>
      </c>
      <c r="Y152" s="90">
        <f>IFERROR(VLOOKUP(rennerstabel!$F152,Etappe14[[Rit 14]:[Punten]],2,0),0)</f>
        <v>0</v>
      </c>
      <c r="Z152" s="90">
        <f>IFERROR(VLOOKUP(rennerstabel!$F152,Etappe15[[Rit 15]:[Punten]],2,0),0)</f>
        <v>0</v>
      </c>
      <c r="AA152" s="91">
        <f>IFERROR(VLOOKUP(rennerstabel!$F152,Etappe16[[Rit 16]:[Punten]],2,0),0)</f>
        <v>0</v>
      </c>
      <c r="AB152" s="91">
        <f>IFERROR(VLOOKUP(rennerstabel!$F152,Etappe17[[Rit 17]:[Punten]],2,0),0)</f>
        <v>0</v>
      </c>
      <c r="AC152" s="91">
        <f>IFERROR(VLOOKUP(rennerstabel!$F152,Etappe18[[Rit 18]:[Punten]],2,0),0)</f>
        <v>0</v>
      </c>
      <c r="AD152" s="91">
        <f>IFERROR(VLOOKUP(rennerstabel!$F152,Etappe19[[Rit 19]:[Punten]],2,0),0)</f>
        <v>0</v>
      </c>
      <c r="AE152" s="91">
        <f>IFERROR(VLOOKUP(rennerstabel!$F152,Etappe20[[Rit 20]:[Punten]],2,0),0)</f>
        <v>0</v>
      </c>
      <c r="AF152" s="91">
        <f>IFERROR(VLOOKUP(rennerstabel!$F152,Etappe21[[Rit 21]:[Punten]],2,0),0)</f>
        <v>0</v>
      </c>
      <c r="AG152" s="83">
        <f>IFERROR(VLOOKUP(rennerstabel!$F152,TableGeel[[Renners]:[Punten]],2,0),0)</f>
        <v>0</v>
      </c>
      <c r="AH152" s="83">
        <f>IFERROR(VLOOKUP(rennerstabel!$F152,TablePloeg[[Renners]:[Punten]],2,0),0)</f>
        <v>0</v>
      </c>
      <c r="AI152" s="83">
        <f>IFERROR(VLOOKUP(rennerstabel!$F152,TableGroen[[Renners]:[Punten]],2,0),0)</f>
        <v>0</v>
      </c>
      <c r="AJ152" s="83">
        <f>IFERROR(VLOOKUP(rennerstabel!$F152,TableBolletjes[[Renners]:[Punten]],2,0),0)</f>
        <v>0</v>
      </c>
      <c r="AK152" s="83">
        <f>IFERROR(VLOOKUP(rennerstabel!$F152,TableWit[[Renners]:[Punten]],2,0),0)</f>
        <v>0</v>
      </c>
      <c r="AL152" s="92">
        <f>IF(rennerstabel!$D152="DNS",0,1)</f>
        <v>1</v>
      </c>
    </row>
    <row r="153" spans="2:38" x14ac:dyDescent="0.25">
      <c r="B153" s="93"/>
      <c r="C153" s="93"/>
      <c r="D153" s="93"/>
      <c r="E153" s="94">
        <v>152</v>
      </c>
      <c r="F153" s="84" t="s">
        <v>452</v>
      </c>
      <c r="G153" s="84" t="s">
        <v>451</v>
      </c>
      <c r="H153" s="85">
        <f>SUM(L153:AK153)*rennerstabel!$AL153</f>
        <v>9</v>
      </c>
      <c r="I153" s="86">
        <f>SUM(rennerstabel!$L153:$T153)*rennerstabel!$AL153</f>
        <v>9</v>
      </c>
      <c r="J153" s="87">
        <f>SUM(rennerstabel!$U153:$Z153)*rennerstabel!$AL153</f>
        <v>0</v>
      </c>
      <c r="K153" s="88">
        <f>SUM(rennerstabel!$AA153:$AF153)*rennerstabel!$AL153</f>
        <v>0</v>
      </c>
      <c r="L153" s="89">
        <f>IFERROR(VLOOKUP(rennerstabel!$F153,Etappe1[[Rit 1]:[Punten]],2,0),0)</f>
        <v>9</v>
      </c>
      <c r="M153" s="89">
        <f>IFERROR(VLOOKUP(rennerstabel!$F153,Etappe2[[Rit 2]:[Punten]],2,0),0)</f>
        <v>0</v>
      </c>
      <c r="N153" s="89">
        <f>IFERROR(VLOOKUP(rennerstabel!$F153,Etappe3[[Rit 3]:[Punten]],2,0),0)</f>
        <v>0</v>
      </c>
      <c r="O153" s="89">
        <f>IFERROR(VLOOKUP(rennerstabel!$F153,Etappe4[[Rit 4]:[Punten]],2,0),0)</f>
        <v>0</v>
      </c>
      <c r="P153" s="89">
        <f>IFERROR(VLOOKUP(rennerstabel!$F153,Etappe5[[Rit 5]:[Punten]],2,0),0)</f>
        <v>0</v>
      </c>
      <c r="Q153" s="89">
        <f>IFERROR(VLOOKUP(rennerstabel!$F153,Etappe6[[Rit 6]:[Punten]],2,0),0)</f>
        <v>0</v>
      </c>
      <c r="R153" s="89">
        <f>IFERROR(VLOOKUP(rennerstabel!$F153,Etappe7[[Rit 7]:[Punten]],2,0),0)</f>
        <v>0</v>
      </c>
      <c r="S153" s="89">
        <f>IFERROR(VLOOKUP(rennerstabel!$F153,Etappe8[[Rit 8]:[Punten]],2,0),0)</f>
        <v>0</v>
      </c>
      <c r="T153" s="89">
        <f>IFERROR(VLOOKUP(rennerstabel!$F153,Etappe9[[Rit 9]:[Punten]],2,0),0)</f>
        <v>0</v>
      </c>
      <c r="U153" s="90">
        <f>IFERROR(VLOOKUP(rennerstabel!$F153,Etappe10[[Rit 10]:[Punten]],2,0),0)</f>
        <v>0</v>
      </c>
      <c r="V153" s="90">
        <f>IFERROR(VLOOKUP(rennerstabel!$F153,Etappe11[[Rit 11]:[Punten]],2,0),0)</f>
        <v>0</v>
      </c>
      <c r="W153" s="90">
        <f>IFERROR(VLOOKUP(rennerstabel!$F153,Etappe12[[Rit 12]:[Punten]],2,0),0)</f>
        <v>0</v>
      </c>
      <c r="X153" s="90">
        <f>IFERROR(VLOOKUP(rennerstabel!$F153,Etappe13[[Rit 13]:[Punten]],2,0),0)</f>
        <v>0</v>
      </c>
      <c r="Y153" s="90">
        <f>IFERROR(VLOOKUP(rennerstabel!$F153,Etappe14[[Rit 14]:[Punten]],2,0),0)</f>
        <v>0</v>
      </c>
      <c r="Z153" s="90">
        <f>IFERROR(VLOOKUP(rennerstabel!$F153,Etappe15[[Rit 15]:[Punten]],2,0),0)</f>
        <v>0</v>
      </c>
      <c r="AA153" s="91">
        <f>IFERROR(VLOOKUP(rennerstabel!$F153,Etappe16[[Rit 16]:[Punten]],2,0),0)</f>
        <v>0</v>
      </c>
      <c r="AB153" s="91">
        <f>IFERROR(VLOOKUP(rennerstabel!$F153,Etappe17[[Rit 17]:[Punten]],2,0),0)</f>
        <v>0</v>
      </c>
      <c r="AC153" s="91">
        <f>IFERROR(VLOOKUP(rennerstabel!$F153,Etappe18[[Rit 18]:[Punten]],2,0),0)</f>
        <v>0</v>
      </c>
      <c r="AD153" s="91">
        <f>IFERROR(VLOOKUP(rennerstabel!$F153,Etappe19[[Rit 19]:[Punten]],2,0),0)</f>
        <v>0</v>
      </c>
      <c r="AE153" s="91">
        <f>IFERROR(VLOOKUP(rennerstabel!$F153,Etappe20[[Rit 20]:[Punten]],2,0),0)</f>
        <v>0</v>
      </c>
      <c r="AF153" s="91">
        <f>IFERROR(VLOOKUP(rennerstabel!$F153,Etappe21[[Rit 21]:[Punten]],2,0),0)</f>
        <v>0</v>
      </c>
      <c r="AG153" s="93">
        <f>IFERROR(VLOOKUP(rennerstabel!$F153,TableGeel[[Renners]:[Punten]],2,0),0)</f>
        <v>0</v>
      </c>
      <c r="AH153" s="93">
        <f>IFERROR(VLOOKUP(rennerstabel!$F153,TablePloeg[[Renners]:[Punten]],2,0),0)</f>
        <v>0</v>
      </c>
      <c r="AI153" s="93">
        <f>IFERROR(VLOOKUP(rennerstabel!$F153,TableGroen[[Renners]:[Punten]],2,0),0)</f>
        <v>0</v>
      </c>
      <c r="AJ153" s="93">
        <f>IFERROR(VLOOKUP(rennerstabel!$F153,TableBolletjes[[Renners]:[Punten]],2,0),0)</f>
        <v>0</v>
      </c>
      <c r="AK153" s="93">
        <f>IFERROR(VLOOKUP(rennerstabel!$F153,TableWit[[Renners]:[Punten]],2,0),0)</f>
        <v>0</v>
      </c>
      <c r="AL153" s="95">
        <f>IF(rennerstabel!$D153="DNS",0,1)</f>
        <v>1</v>
      </c>
    </row>
    <row r="154" spans="2:38" x14ac:dyDescent="0.25">
      <c r="B154" s="83"/>
      <c r="C154" s="83"/>
      <c r="D154" s="83"/>
      <c r="E154" s="84">
        <v>153</v>
      </c>
      <c r="F154" s="84" t="s">
        <v>453</v>
      </c>
      <c r="G154" s="84" t="s">
        <v>451</v>
      </c>
      <c r="H154" s="85">
        <f>SUM(L154:AK154)*rennerstabel!$AL154</f>
        <v>0</v>
      </c>
      <c r="I154" s="86">
        <f>SUM(rennerstabel!$L154:$T154)*rennerstabel!$AL154</f>
        <v>0</v>
      </c>
      <c r="J154" s="87">
        <f>SUM(rennerstabel!$U154:$Z154)*rennerstabel!$AL154</f>
        <v>0</v>
      </c>
      <c r="K154" s="88">
        <f>SUM(rennerstabel!$AA154:$AF154)*rennerstabel!$AL154</f>
        <v>0</v>
      </c>
      <c r="L154" s="89">
        <f>IFERROR(VLOOKUP(rennerstabel!$F154,Etappe1[[Rit 1]:[Punten]],2,0),0)</f>
        <v>0</v>
      </c>
      <c r="M154" s="89">
        <f>IFERROR(VLOOKUP(rennerstabel!$F154,Etappe2[[Rit 2]:[Punten]],2,0),0)</f>
        <v>0</v>
      </c>
      <c r="N154" s="89">
        <f>IFERROR(VLOOKUP(rennerstabel!$F154,Etappe3[[Rit 3]:[Punten]],2,0),0)</f>
        <v>0</v>
      </c>
      <c r="O154" s="89">
        <f>IFERROR(VLOOKUP(rennerstabel!$F154,Etappe4[[Rit 4]:[Punten]],2,0),0)</f>
        <v>0</v>
      </c>
      <c r="P154" s="89">
        <f>IFERROR(VLOOKUP(rennerstabel!$F154,Etappe5[[Rit 5]:[Punten]],2,0),0)</f>
        <v>0</v>
      </c>
      <c r="Q154" s="89">
        <f>IFERROR(VLOOKUP(rennerstabel!$F154,Etappe6[[Rit 6]:[Punten]],2,0),0)</f>
        <v>0</v>
      </c>
      <c r="R154" s="89">
        <f>IFERROR(VLOOKUP(rennerstabel!$F154,Etappe7[[Rit 7]:[Punten]],2,0),0)</f>
        <v>0</v>
      </c>
      <c r="S154" s="89">
        <f>IFERROR(VLOOKUP(rennerstabel!$F154,Etappe8[[Rit 8]:[Punten]],2,0),0)</f>
        <v>0</v>
      </c>
      <c r="T154" s="89">
        <f>IFERROR(VLOOKUP(rennerstabel!$F154,Etappe9[[Rit 9]:[Punten]],2,0),0)</f>
        <v>0</v>
      </c>
      <c r="U154" s="90">
        <f>IFERROR(VLOOKUP(rennerstabel!$F154,Etappe10[[Rit 10]:[Punten]],2,0),0)</f>
        <v>0</v>
      </c>
      <c r="V154" s="90">
        <f>IFERROR(VLOOKUP(rennerstabel!$F154,Etappe11[[Rit 11]:[Punten]],2,0),0)</f>
        <v>0</v>
      </c>
      <c r="W154" s="90">
        <f>IFERROR(VLOOKUP(rennerstabel!$F154,Etappe12[[Rit 12]:[Punten]],2,0),0)</f>
        <v>0</v>
      </c>
      <c r="X154" s="90">
        <f>IFERROR(VLOOKUP(rennerstabel!$F154,Etappe13[[Rit 13]:[Punten]],2,0),0)</f>
        <v>0</v>
      </c>
      <c r="Y154" s="90">
        <f>IFERROR(VLOOKUP(rennerstabel!$F154,Etappe14[[Rit 14]:[Punten]],2,0),0)</f>
        <v>0</v>
      </c>
      <c r="Z154" s="90">
        <f>IFERROR(VLOOKUP(rennerstabel!$F154,Etappe15[[Rit 15]:[Punten]],2,0),0)</f>
        <v>0</v>
      </c>
      <c r="AA154" s="91">
        <f>IFERROR(VLOOKUP(rennerstabel!$F154,Etappe16[[Rit 16]:[Punten]],2,0),0)</f>
        <v>0</v>
      </c>
      <c r="AB154" s="91">
        <f>IFERROR(VLOOKUP(rennerstabel!$F154,Etappe17[[Rit 17]:[Punten]],2,0),0)</f>
        <v>0</v>
      </c>
      <c r="AC154" s="91">
        <f>IFERROR(VLOOKUP(rennerstabel!$F154,Etappe18[[Rit 18]:[Punten]],2,0),0)</f>
        <v>0</v>
      </c>
      <c r="AD154" s="91">
        <f>IFERROR(VLOOKUP(rennerstabel!$F154,Etappe19[[Rit 19]:[Punten]],2,0),0)</f>
        <v>0</v>
      </c>
      <c r="AE154" s="91">
        <f>IFERROR(VLOOKUP(rennerstabel!$F154,Etappe20[[Rit 20]:[Punten]],2,0),0)</f>
        <v>0</v>
      </c>
      <c r="AF154" s="91">
        <f>IFERROR(VLOOKUP(rennerstabel!$F154,Etappe21[[Rit 21]:[Punten]],2,0),0)</f>
        <v>0</v>
      </c>
      <c r="AG154" s="83">
        <f>IFERROR(VLOOKUP(rennerstabel!$F154,TableGeel[[Renners]:[Punten]],2,0),0)</f>
        <v>0</v>
      </c>
      <c r="AH154" s="83">
        <f>IFERROR(VLOOKUP(rennerstabel!$F154,TablePloeg[[Renners]:[Punten]],2,0),0)</f>
        <v>0</v>
      </c>
      <c r="AI154" s="83">
        <f>IFERROR(VLOOKUP(rennerstabel!$F154,TableGroen[[Renners]:[Punten]],2,0),0)</f>
        <v>0</v>
      </c>
      <c r="AJ154" s="83">
        <f>IFERROR(VLOOKUP(rennerstabel!$F154,TableBolletjes[[Renners]:[Punten]],2,0),0)</f>
        <v>0</v>
      </c>
      <c r="AK154" s="83">
        <f>IFERROR(VLOOKUP(rennerstabel!$F154,TableWit[[Renners]:[Punten]],2,0),0)</f>
        <v>0</v>
      </c>
      <c r="AL154" s="92">
        <f>IF(rennerstabel!$D154="DNS",0,1)</f>
        <v>1</v>
      </c>
    </row>
    <row r="155" spans="2:38" x14ac:dyDescent="0.25">
      <c r="B155" s="93"/>
      <c r="C155" s="93"/>
      <c r="D155" s="93"/>
      <c r="E155" s="94">
        <v>154</v>
      </c>
      <c r="F155" s="84" t="s">
        <v>454</v>
      </c>
      <c r="G155" s="84" t="s">
        <v>451</v>
      </c>
      <c r="H155" s="85">
        <f>SUM(L155:AK155)*rennerstabel!$AL155</f>
        <v>0</v>
      </c>
      <c r="I155" s="86">
        <f>SUM(rennerstabel!$L155:$T155)*rennerstabel!$AL155</f>
        <v>0</v>
      </c>
      <c r="J155" s="87">
        <f>SUM(rennerstabel!$U155:$Z155)*rennerstabel!$AL155</f>
        <v>0</v>
      </c>
      <c r="K155" s="88">
        <f>SUM(rennerstabel!$AA155:$AF155)*rennerstabel!$AL155</f>
        <v>0</v>
      </c>
      <c r="L155" s="89">
        <f>IFERROR(VLOOKUP(rennerstabel!$F155,Etappe1[[Rit 1]:[Punten]],2,0),0)</f>
        <v>0</v>
      </c>
      <c r="M155" s="89">
        <f>IFERROR(VLOOKUP(rennerstabel!$F155,Etappe2[[Rit 2]:[Punten]],2,0),0)</f>
        <v>0</v>
      </c>
      <c r="N155" s="89">
        <f>IFERROR(VLOOKUP(rennerstabel!$F155,Etappe3[[Rit 3]:[Punten]],2,0),0)</f>
        <v>0</v>
      </c>
      <c r="O155" s="89">
        <f>IFERROR(VLOOKUP(rennerstabel!$F155,Etappe4[[Rit 4]:[Punten]],2,0),0)</f>
        <v>0</v>
      </c>
      <c r="P155" s="89">
        <f>IFERROR(VLOOKUP(rennerstabel!$F155,Etappe5[[Rit 5]:[Punten]],2,0),0)</f>
        <v>0</v>
      </c>
      <c r="Q155" s="89">
        <f>IFERROR(VLOOKUP(rennerstabel!$F155,Etappe6[[Rit 6]:[Punten]],2,0),0)</f>
        <v>0</v>
      </c>
      <c r="R155" s="89">
        <f>IFERROR(VLOOKUP(rennerstabel!$F155,Etappe7[[Rit 7]:[Punten]],2,0),0)</f>
        <v>0</v>
      </c>
      <c r="S155" s="89">
        <f>IFERROR(VLOOKUP(rennerstabel!$F155,Etappe8[[Rit 8]:[Punten]],2,0),0)</f>
        <v>0</v>
      </c>
      <c r="T155" s="89">
        <f>IFERROR(VLOOKUP(rennerstabel!$F155,Etappe9[[Rit 9]:[Punten]],2,0),0)</f>
        <v>0</v>
      </c>
      <c r="U155" s="90">
        <f>IFERROR(VLOOKUP(rennerstabel!$F155,Etappe10[[Rit 10]:[Punten]],2,0),0)</f>
        <v>0</v>
      </c>
      <c r="V155" s="90">
        <f>IFERROR(VLOOKUP(rennerstabel!$F155,Etappe11[[Rit 11]:[Punten]],2,0),0)</f>
        <v>0</v>
      </c>
      <c r="W155" s="90">
        <f>IFERROR(VLOOKUP(rennerstabel!$F155,Etappe12[[Rit 12]:[Punten]],2,0),0)</f>
        <v>0</v>
      </c>
      <c r="X155" s="90">
        <f>IFERROR(VLOOKUP(rennerstabel!$F155,Etappe13[[Rit 13]:[Punten]],2,0),0)</f>
        <v>0</v>
      </c>
      <c r="Y155" s="90">
        <f>IFERROR(VLOOKUP(rennerstabel!$F155,Etappe14[[Rit 14]:[Punten]],2,0),0)</f>
        <v>0</v>
      </c>
      <c r="Z155" s="90">
        <f>IFERROR(VLOOKUP(rennerstabel!$F155,Etappe15[[Rit 15]:[Punten]],2,0),0)</f>
        <v>0</v>
      </c>
      <c r="AA155" s="91">
        <f>IFERROR(VLOOKUP(rennerstabel!$F155,Etappe16[[Rit 16]:[Punten]],2,0),0)</f>
        <v>0</v>
      </c>
      <c r="AB155" s="91">
        <f>IFERROR(VLOOKUP(rennerstabel!$F155,Etappe17[[Rit 17]:[Punten]],2,0),0)</f>
        <v>0</v>
      </c>
      <c r="AC155" s="91">
        <f>IFERROR(VLOOKUP(rennerstabel!$F155,Etappe18[[Rit 18]:[Punten]],2,0),0)</f>
        <v>0</v>
      </c>
      <c r="AD155" s="91">
        <f>IFERROR(VLOOKUP(rennerstabel!$F155,Etappe19[[Rit 19]:[Punten]],2,0),0)</f>
        <v>0</v>
      </c>
      <c r="AE155" s="91">
        <f>IFERROR(VLOOKUP(rennerstabel!$F155,Etappe20[[Rit 20]:[Punten]],2,0),0)</f>
        <v>0</v>
      </c>
      <c r="AF155" s="91">
        <f>IFERROR(VLOOKUP(rennerstabel!$F155,Etappe21[[Rit 21]:[Punten]],2,0),0)</f>
        <v>0</v>
      </c>
      <c r="AG155" s="93">
        <f>IFERROR(VLOOKUP(rennerstabel!$F155,TableGeel[[Renners]:[Punten]],2,0),0)</f>
        <v>0</v>
      </c>
      <c r="AH155" s="93">
        <f>IFERROR(VLOOKUP(rennerstabel!$F155,TablePloeg[[Renners]:[Punten]],2,0),0)</f>
        <v>0</v>
      </c>
      <c r="AI155" s="93">
        <f>IFERROR(VLOOKUP(rennerstabel!$F155,TableGroen[[Renners]:[Punten]],2,0),0)</f>
        <v>0</v>
      </c>
      <c r="AJ155" s="93">
        <f>IFERROR(VLOOKUP(rennerstabel!$F155,TableBolletjes[[Renners]:[Punten]],2,0),0)</f>
        <v>0</v>
      </c>
      <c r="AK155" s="93">
        <f>IFERROR(VLOOKUP(rennerstabel!$F155,TableWit[[Renners]:[Punten]],2,0),0)</f>
        <v>0</v>
      </c>
      <c r="AL155" s="95">
        <f>IF(rennerstabel!$D155="DNS",0,1)</f>
        <v>1</v>
      </c>
    </row>
    <row r="156" spans="2:38" x14ac:dyDescent="0.25">
      <c r="B156" s="83"/>
      <c r="C156" s="83"/>
      <c r="D156" s="83"/>
      <c r="E156" s="84">
        <v>155</v>
      </c>
      <c r="F156" s="84" t="s">
        <v>455</v>
      </c>
      <c r="G156" s="84" t="s">
        <v>451</v>
      </c>
      <c r="H156" s="85">
        <f>SUM(L156:AK156)*rennerstabel!$AL156</f>
        <v>0</v>
      </c>
      <c r="I156" s="86">
        <f>SUM(rennerstabel!$L156:$T156)*rennerstabel!$AL156</f>
        <v>0</v>
      </c>
      <c r="J156" s="87">
        <f>SUM(rennerstabel!$U156:$Z156)*rennerstabel!$AL156</f>
        <v>0</v>
      </c>
      <c r="K156" s="88">
        <f>SUM(rennerstabel!$AA156:$AF156)*rennerstabel!$AL156</f>
        <v>0</v>
      </c>
      <c r="L156" s="89">
        <f>IFERROR(VLOOKUP(rennerstabel!$F156,Etappe1[[Rit 1]:[Punten]],2,0),0)</f>
        <v>0</v>
      </c>
      <c r="M156" s="89">
        <f>IFERROR(VLOOKUP(rennerstabel!$F156,Etappe2[[Rit 2]:[Punten]],2,0),0)</f>
        <v>0</v>
      </c>
      <c r="N156" s="89">
        <f>IFERROR(VLOOKUP(rennerstabel!$F156,Etappe3[[Rit 3]:[Punten]],2,0),0)</f>
        <v>0</v>
      </c>
      <c r="O156" s="89">
        <f>IFERROR(VLOOKUP(rennerstabel!$F156,Etappe4[[Rit 4]:[Punten]],2,0),0)</f>
        <v>0</v>
      </c>
      <c r="P156" s="89">
        <f>IFERROR(VLOOKUP(rennerstabel!$F156,Etappe5[[Rit 5]:[Punten]],2,0),0)</f>
        <v>0</v>
      </c>
      <c r="Q156" s="89">
        <f>IFERROR(VLOOKUP(rennerstabel!$F156,Etappe6[[Rit 6]:[Punten]],2,0),0)</f>
        <v>0</v>
      </c>
      <c r="R156" s="89">
        <f>IFERROR(VLOOKUP(rennerstabel!$F156,Etappe7[[Rit 7]:[Punten]],2,0),0)</f>
        <v>0</v>
      </c>
      <c r="S156" s="89">
        <f>IFERROR(VLOOKUP(rennerstabel!$F156,Etappe8[[Rit 8]:[Punten]],2,0),0)</f>
        <v>0</v>
      </c>
      <c r="T156" s="89">
        <f>IFERROR(VLOOKUP(rennerstabel!$F156,Etappe9[[Rit 9]:[Punten]],2,0),0)</f>
        <v>0</v>
      </c>
      <c r="U156" s="90">
        <f>IFERROR(VLOOKUP(rennerstabel!$F156,Etappe10[[Rit 10]:[Punten]],2,0),0)</f>
        <v>0</v>
      </c>
      <c r="V156" s="90">
        <f>IFERROR(VLOOKUP(rennerstabel!$F156,Etappe11[[Rit 11]:[Punten]],2,0),0)</f>
        <v>0</v>
      </c>
      <c r="W156" s="90">
        <f>IFERROR(VLOOKUP(rennerstabel!$F156,Etappe12[[Rit 12]:[Punten]],2,0),0)</f>
        <v>0</v>
      </c>
      <c r="X156" s="90">
        <f>IFERROR(VLOOKUP(rennerstabel!$F156,Etappe13[[Rit 13]:[Punten]],2,0),0)</f>
        <v>0</v>
      </c>
      <c r="Y156" s="90">
        <f>IFERROR(VLOOKUP(rennerstabel!$F156,Etappe14[[Rit 14]:[Punten]],2,0),0)</f>
        <v>0</v>
      </c>
      <c r="Z156" s="90">
        <f>IFERROR(VLOOKUP(rennerstabel!$F156,Etappe15[[Rit 15]:[Punten]],2,0),0)</f>
        <v>0</v>
      </c>
      <c r="AA156" s="91">
        <f>IFERROR(VLOOKUP(rennerstabel!$F156,Etappe16[[Rit 16]:[Punten]],2,0),0)</f>
        <v>0</v>
      </c>
      <c r="AB156" s="91">
        <f>IFERROR(VLOOKUP(rennerstabel!$F156,Etappe17[[Rit 17]:[Punten]],2,0),0)</f>
        <v>0</v>
      </c>
      <c r="AC156" s="91">
        <f>IFERROR(VLOOKUP(rennerstabel!$F156,Etappe18[[Rit 18]:[Punten]],2,0),0)</f>
        <v>0</v>
      </c>
      <c r="AD156" s="91">
        <f>IFERROR(VLOOKUP(rennerstabel!$F156,Etappe19[[Rit 19]:[Punten]],2,0),0)</f>
        <v>0</v>
      </c>
      <c r="AE156" s="91">
        <f>IFERROR(VLOOKUP(rennerstabel!$F156,Etappe20[[Rit 20]:[Punten]],2,0),0)</f>
        <v>0</v>
      </c>
      <c r="AF156" s="91">
        <f>IFERROR(VLOOKUP(rennerstabel!$F156,Etappe21[[Rit 21]:[Punten]],2,0),0)</f>
        <v>0</v>
      </c>
      <c r="AG156" s="83">
        <f>IFERROR(VLOOKUP(rennerstabel!$F156,TableGeel[[Renners]:[Punten]],2,0),0)</f>
        <v>0</v>
      </c>
      <c r="AH156" s="83">
        <f>IFERROR(VLOOKUP(rennerstabel!$F156,TablePloeg[[Renners]:[Punten]],2,0),0)</f>
        <v>0</v>
      </c>
      <c r="AI156" s="83">
        <f>IFERROR(VLOOKUP(rennerstabel!$F156,TableGroen[[Renners]:[Punten]],2,0),0)</f>
        <v>0</v>
      </c>
      <c r="AJ156" s="83">
        <f>IFERROR(VLOOKUP(rennerstabel!$F156,TableBolletjes[[Renners]:[Punten]],2,0),0)</f>
        <v>0</v>
      </c>
      <c r="AK156" s="83">
        <f>IFERROR(VLOOKUP(rennerstabel!$F156,TableWit[[Renners]:[Punten]],2,0),0)</f>
        <v>0</v>
      </c>
      <c r="AL156" s="92">
        <f>IF(rennerstabel!$D156="DNS",0,1)</f>
        <v>1</v>
      </c>
    </row>
    <row r="157" spans="2:38" x14ac:dyDescent="0.25">
      <c r="B157" s="93"/>
      <c r="C157" s="93"/>
      <c r="D157" s="93"/>
      <c r="E157" s="94">
        <v>156</v>
      </c>
      <c r="F157" s="84" t="s">
        <v>456</v>
      </c>
      <c r="G157" s="84" t="s">
        <v>451</v>
      </c>
      <c r="H157" s="85">
        <f>SUM(L157:AK157)*rennerstabel!$AL157</f>
        <v>0</v>
      </c>
      <c r="I157" s="86">
        <f>SUM(rennerstabel!$L157:$T157)*rennerstabel!$AL157</f>
        <v>0</v>
      </c>
      <c r="J157" s="87">
        <f>SUM(rennerstabel!$U157:$Z157)*rennerstabel!$AL157</f>
        <v>0</v>
      </c>
      <c r="K157" s="88">
        <f>SUM(rennerstabel!$AA157:$AF157)*rennerstabel!$AL157</f>
        <v>0</v>
      </c>
      <c r="L157" s="89">
        <f>IFERROR(VLOOKUP(rennerstabel!$F157,Etappe1[[Rit 1]:[Punten]],2,0),0)</f>
        <v>0</v>
      </c>
      <c r="M157" s="89">
        <f>IFERROR(VLOOKUP(rennerstabel!$F157,Etappe2[[Rit 2]:[Punten]],2,0),0)</f>
        <v>0</v>
      </c>
      <c r="N157" s="89">
        <f>IFERROR(VLOOKUP(rennerstabel!$F157,Etappe3[[Rit 3]:[Punten]],2,0),0)</f>
        <v>0</v>
      </c>
      <c r="O157" s="89">
        <f>IFERROR(VLOOKUP(rennerstabel!$F157,Etappe4[[Rit 4]:[Punten]],2,0),0)</f>
        <v>0</v>
      </c>
      <c r="P157" s="89">
        <f>IFERROR(VLOOKUP(rennerstabel!$F157,Etappe5[[Rit 5]:[Punten]],2,0),0)</f>
        <v>0</v>
      </c>
      <c r="Q157" s="89">
        <f>IFERROR(VLOOKUP(rennerstabel!$F157,Etappe6[[Rit 6]:[Punten]],2,0),0)</f>
        <v>0</v>
      </c>
      <c r="R157" s="89">
        <f>IFERROR(VLOOKUP(rennerstabel!$F157,Etappe7[[Rit 7]:[Punten]],2,0),0)</f>
        <v>0</v>
      </c>
      <c r="S157" s="89">
        <f>IFERROR(VLOOKUP(rennerstabel!$F157,Etappe8[[Rit 8]:[Punten]],2,0),0)</f>
        <v>0</v>
      </c>
      <c r="T157" s="89">
        <f>IFERROR(VLOOKUP(rennerstabel!$F157,Etappe9[[Rit 9]:[Punten]],2,0),0)</f>
        <v>0</v>
      </c>
      <c r="U157" s="90">
        <f>IFERROR(VLOOKUP(rennerstabel!$F157,Etappe10[[Rit 10]:[Punten]],2,0),0)</f>
        <v>0</v>
      </c>
      <c r="V157" s="90">
        <f>IFERROR(VLOOKUP(rennerstabel!$F157,Etappe11[[Rit 11]:[Punten]],2,0),0)</f>
        <v>0</v>
      </c>
      <c r="W157" s="90">
        <f>IFERROR(VLOOKUP(rennerstabel!$F157,Etappe12[[Rit 12]:[Punten]],2,0),0)</f>
        <v>0</v>
      </c>
      <c r="X157" s="90">
        <f>IFERROR(VLOOKUP(rennerstabel!$F157,Etappe13[[Rit 13]:[Punten]],2,0),0)</f>
        <v>0</v>
      </c>
      <c r="Y157" s="90">
        <f>IFERROR(VLOOKUP(rennerstabel!$F157,Etappe14[[Rit 14]:[Punten]],2,0),0)</f>
        <v>0</v>
      </c>
      <c r="Z157" s="90">
        <f>IFERROR(VLOOKUP(rennerstabel!$F157,Etappe15[[Rit 15]:[Punten]],2,0),0)</f>
        <v>0</v>
      </c>
      <c r="AA157" s="91">
        <f>IFERROR(VLOOKUP(rennerstabel!$F157,Etappe16[[Rit 16]:[Punten]],2,0),0)</f>
        <v>0</v>
      </c>
      <c r="AB157" s="91">
        <f>IFERROR(VLOOKUP(rennerstabel!$F157,Etappe17[[Rit 17]:[Punten]],2,0),0)</f>
        <v>0</v>
      </c>
      <c r="AC157" s="91">
        <f>IFERROR(VLOOKUP(rennerstabel!$F157,Etappe18[[Rit 18]:[Punten]],2,0),0)</f>
        <v>0</v>
      </c>
      <c r="AD157" s="91">
        <f>IFERROR(VLOOKUP(rennerstabel!$F157,Etappe19[[Rit 19]:[Punten]],2,0),0)</f>
        <v>0</v>
      </c>
      <c r="AE157" s="91">
        <f>IFERROR(VLOOKUP(rennerstabel!$F157,Etappe20[[Rit 20]:[Punten]],2,0),0)</f>
        <v>0</v>
      </c>
      <c r="AF157" s="91">
        <f>IFERROR(VLOOKUP(rennerstabel!$F157,Etappe21[[Rit 21]:[Punten]],2,0),0)</f>
        <v>0</v>
      </c>
      <c r="AG157" s="93">
        <f>IFERROR(VLOOKUP(rennerstabel!$F157,TableGeel[[Renners]:[Punten]],2,0),0)</f>
        <v>0</v>
      </c>
      <c r="AH157" s="93">
        <f>IFERROR(VLOOKUP(rennerstabel!$F157,TablePloeg[[Renners]:[Punten]],2,0),0)</f>
        <v>0</v>
      </c>
      <c r="AI157" s="93">
        <f>IFERROR(VLOOKUP(rennerstabel!$F157,TableGroen[[Renners]:[Punten]],2,0),0)</f>
        <v>0</v>
      </c>
      <c r="AJ157" s="93">
        <f>IFERROR(VLOOKUP(rennerstabel!$F157,TableBolletjes[[Renners]:[Punten]],2,0),0)</f>
        <v>0</v>
      </c>
      <c r="AK157" s="93">
        <f>IFERROR(VLOOKUP(rennerstabel!$F157,TableWit[[Renners]:[Punten]],2,0),0)</f>
        <v>0</v>
      </c>
      <c r="AL157" s="95">
        <f>IF(rennerstabel!$D157="DNS",0,1)</f>
        <v>1</v>
      </c>
    </row>
    <row r="158" spans="2:38" x14ac:dyDescent="0.25">
      <c r="B158" s="83"/>
      <c r="C158" s="83"/>
      <c r="D158" s="83"/>
      <c r="E158" s="84">
        <v>157</v>
      </c>
      <c r="F158" s="84" t="s">
        <v>457</v>
      </c>
      <c r="G158" s="84" t="s">
        <v>451</v>
      </c>
      <c r="H158" s="85">
        <f>SUM(L158:AK158)*rennerstabel!$AL158</f>
        <v>0</v>
      </c>
      <c r="I158" s="86">
        <f>SUM(rennerstabel!$L158:$T158)*rennerstabel!$AL158</f>
        <v>0</v>
      </c>
      <c r="J158" s="87">
        <f>SUM(rennerstabel!$U158:$Z158)*rennerstabel!$AL158</f>
        <v>0</v>
      </c>
      <c r="K158" s="88">
        <f>SUM(rennerstabel!$AA158:$AF158)*rennerstabel!$AL158</f>
        <v>0</v>
      </c>
      <c r="L158" s="89">
        <f>IFERROR(VLOOKUP(rennerstabel!$F158,Etappe1[[Rit 1]:[Punten]],2,0),0)</f>
        <v>0</v>
      </c>
      <c r="M158" s="89">
        <f>IFERROR(VLOOKUP(rennerstabel!$F158,Etappe2[[Rit 2]:[Punten]],2,0),0)</f>
        <v>0</v>
      </c>
      <c r="N158" s="89">
        <f>IFERROR(VLOOKUP(rennerstabel!$F158,Etappe3[[Rit 3]:[Punten]],2,0),0)</f>
        <v>0</v>
      </c>
      <c r="O158" s="89">
        <f>IFERROR(VLOOKUP(rennerstabel!$F158,Etappe4[[Rit 4]:[Punten]],2,0),0)</f>
        <v>0</v>
      </c>
      <c r="P158" s="89">
        <f>IFERROR(VLOOKUP(rennerstabel!$F158,Etappe5[[Rit 5]:[Punten]],2,0),0)</f>
        <v>0</v>
      </c>
      <c r="Q158" s="89">
        <f>IFERROR(VLOOKUP(rennerstabel!$F158,Etappe6[[Rit 6]:[Punten]],2,0),0)</f>
        <v>0</v>
      </c>
      <c r="R158" s="89">
        <f>IFERROR(VLOOKUP(rennerstabel!$F158,Etappe7[[Rit 7]:[Punten]],2,0),0)</f>
        <v>0</v>
      </c>
      <c r="S158" s="89">
        <f>IFERROR(VLOOKUP(rennerstabel!$F158,Etappe8[[Rit 8]:[Punten]],2,0),0)</f>
        <v>0</v>
      </c>
      <c r="T158" s="89">
        <f>IFERROR(VLOOKUP(rennerstabel!$F158,Etappe9[[Rit 9]:[Punten]],2,0),0)</f>
        <v>0</v>
      </c>
      <c r="U158" s="90">
        <f>IFERROR(VLOOKUP(rennerstabel!$F158,Etappe10[[Rit 10]:[Punten]],2,0),0)</f>
        <v>0</v>
      </c>
      <c r="V158" s="90">
        <f>IFERROR(VLOOKUP(rennerstabel!$F158,Etappe11[[Rit 11]:[Punten]],2,0),0)</f>
        <v>0</v>
      </c>
      <c r="W158" s="90">
        <f>IFERROR(VLOOKUP(rennerstabel!$F158,Etappe12[[Rit 12]:[Punten]],2,0),0)</f>
        <v>0</v>
      </c>
      <c r="X158" s="90">
        <f>IFERROR(VLOOKUP(rennerstabel!$F158,Etappe13[[Rit 13]:[Punten]],2,0),0)</f>
        <v>0</v>
      </c>
      <c r="Y158" s="90">
        <f>IFERROR(VLOOKUP(rennerstabel!$F158,Etappe14[[Rit 14]:[Punten]],2,0),0)</f>
        <v>0</v>
      </c>
      <c r="Z158" s="90">
        <f>IFERROR(VLOOKUP(rennerstabel!$F158,Etappe15[[Rit 15]:[Punten]],2,0),0)</f>
        <v>0</v>
      </c>
      <c r="AA158" s="91">
        <f>IFERROR(VLOOKUP(rennerstabel!$F158,Etappe16[[Rit 16]:[Punten]],2,0),0)</f>
        <v>0</v>
      </c>
      <c r="AB158" s="91">
        <f>IFERROR(VLOOKUP(rennerstabel!$F158,Etappe17[[Rit 17]:[Punten]],2,0),0)</f>
        <v>0</v>
      </c>
      <c r="AC158" s="91">
        <f>IFERROR(VLOOKUP(rennerstabel!$F158,Etappe18[[Rit 18]:[Punten]],2,0),0)</f>
        <v>0</v>
      </c>
      <c r="AD158" s="91">
        <f>IFERROR(VLOOKUP(rennerstabel!$F158,Etappe19[[Rit 19]:[Punten]],2,0),0)</f>
        <v>0</v>
      </c>
      <c r="AE158" s="91">
        <f>IFERROR(VLOOKUP(rennerstabel!$F158,Etappe20[[Rit 20]:[Punten]],2,0),0)</f>
        <v>0</v>
      </c>
      <c r="AF158" s="91">
        <f>IFERROR(VLOOKUP(rennerstabel!$F158,Etappe21[[Rit 21]:[Punten]],2,0),0)</f>
        <v>0</v>
      </c>
      <c r="AG158" s="83">
        <f>IFERROR(VLOOKUP(rennerstabel!$F158,TableGeel[[Renners]:[Punten]],2,0),0)</f>
        <v>0</v>
      </c>
      <c r="AH158" s="83">
        <f>IFERROR(VLOOKUP(rennerstabel!$F158,TablePloeg[[Renners]:[Punten]],2,0),0)</f>
        <v>0</v>
      </c>
      <c r="AI158" s="83">
        <f>IFERROR(VLOOKUP(rennerstabel!$F158,TableGroen[[Renners]:[Punten]],2,0),0)</f>
        <v>0</v>
      </c>
      <c r="AJ158" s="83">
        <f>IFERROR(VLOOKUP(rennerstabel!$F158,TableBolletjes[[Renners]:[Punten]],2,0),0)</f>
        <v>0</v>
      </c>
      <c r="AK158" s="83">
        <f>IFERROR(VLOOKUP(rennerstabel!$F158,TableWit[[Renners]:[Punten]],2,0),0)</f>
        <v>0</v>
      </c>
      <c r="AL158" s="92">
        <f>IF(rennerstabel!$D158="DNS",0,1)</f>
        <v>1</v>
      </c>
    </row>
    <row r="159" spans="2:38" x14ac:dyDescent="0.25">
      <c r="B159" s="93"/>
      <c r="C159" s="93"/>
      <c r="D159" s="93"/>
      <c r="E159" s="94">
        <v>158</v>
      </c>
      <c r="F159" s="84" t="s">
        <v>458</v>
      </c>
      <c r="G159" s="84" t="s">
        <v>451</v>
      </c>
      <c r="H159" s="85">
        <f>SUM(L159:AK159)*rennerstabel!$AL159</f>
        <v>0</v>
      </c>
      <c r="I159" s="86">
        <f>SUM(rennerstabel!$L159:$T159)*rennerstabel!$AL159</f>
        <v>0</v>
      </c>
      <c r="J159" s="87">
        <f>SUM(rennerstabel!$U159:$Z159)*rennerstabel!$AL159</f>
        <v>0</v>
      </c>
      <c r="K159" s="88">
        <f>SUM(rennerstabel!$AA159:$AF159)*rennerstabel!$AL159</f>
        <v>0</v>
      </c>
      <c r="L159" s="89">
        <f>IFERROR(VLOOKUP(rennerstabel!$F159,Etappe1[[Rit 1]:[Punten]],2,0),0)</f>
        <v>0</v>
      </c>
      <c r="M159" s="89">
        <f>IFERROR(VLOOKUP(rennerstabel!$F159,Etappe2[[Rit 2]:[Punten]],2,0),0)</f>
        <v>0</v>
      </c>
      <c r="N159" s="89">
        <f>IFERROR(VLOOKUP(rennerstabel!$F159,Etappe3[[Rit 3]:[Punten]],2,0),0)</f>
        <v>0</v>
      </c>
      <c r="O159" s="89">
        <f>IFERROR(VLOOKUP(rennerstabel!$F159,Etappe4[[Rit 4]:[Punten]],2,0),0)</f>
        <v>0</v>
      </c>
      <c r="P159" s="89">
        <f>IFERROR(VLOOKUP(rennerstabel!$F159,Etappe5[[Rit 5]:[Punten]],2,0),0)</f>
        <v>0</v>
      </c>
      <c r="Q159" s="89">
        <f>IFERROR(VLOOKUP(rennerstabel!$F159,Etappe6[[Rit 6]:[Punten]],2,0),0)</f>
        <v>0</v>
      </c>
      <c r="R159" s="89">
        <f>IFERROR(VLOOKUP(rennerstabel!$F159,Etappe7[[Rit 7]:[Punten]],2,0),0)</f>
        <v>0</v>
      </c>
      <c r="S159" s="89">
        <f>IFERROR(VLOOKUP(rennerstabel!$F159,Etappe8[[Rit 8]:[Punten]],2,0),0)</f>
        <v>0</v>
      </c>
      <c r="T159" s="89">
        <f>IFERROR(VLOOKUP(rennerstabel!$F159,Etappe9[[Rit 9]:[Punten]],2,0),0)</f>
        <v>0</v>
      </c>
      <c r="U159" s="90">
        <f>IFERROR(VLOOKUP(rennerstabel!$F159,Etappe10[[Rit 10]:[Punten]],2,0),0)</f>
        <v>0</v>
      </c>
      <c r="V159" s="90">
        <f>IFERROR(VLOOKUP(rennerstabel!$F159,Etappe11[[Rit 11]:[Punten]],2,0),0)</f>
        <v>0</v>
      </c>
      <c r="W159" s="90">
        <f>IFERROR(VLOOKUP(rennerstabel!$F159,Etappe12[[Rit 12]:[Punten]],2,0),0)</f>
        <v>0</v>
      </c>
      <c r="X159" s="90">
        <f>IFERROR(VLOOKUP(rennerstabel!$F159,Etappe13[[Rit 13]:[Punten]],2,0),0)</f>
        <v>0</v>
      </c>
      <c r="Y159" s="90">
        <f>IFERROR(VLOOKUP(rennerstabel!$F159,Etappe14[[Rit 14]:[Punten]],2,0),0)</f>
        <v>0</v>
      </c>
      <c r="Z159" s="90">
        <f>IFERROR(VLOOKUP(rennerstabel!$F159,Etappe15[[Rit 15]:[Punten]],2,0),0)</f>
        <v>0</v>
      </c>
      <c r="AA159" s="91">
        <f>IFERROR(VLOOKUP(rennerstabel!$F159,Etappe16[[Rit 16]:[Punten]],2,0),0)</f>
        <v>0</v>
      </c>
      <c r="AB159" s="91">
        <f>IFERROR(VLOOKUP(rennerstabel!$F159,Etappe17[[Rit 17]:[Punten]],2,0),0)</f>
        <v>0</v>
      </c>
      <c r="AC159" s="91">
        <f>IFERROR(VLOOKUP(rennerstabel!$F159,Etappe18[[Rit 18]:[Punten]],2,0),0)</f>
        <v>0</v>
      </c>
      <c r="AD159" s="91">
        <f>IFERROR(VLOOKUP(rennerstabel!$F159,Etappe19[[Rit 19]:[Punten]],2,0),0)</f>
        <v>0</v>
      </c>
      <c r="AE159" s="91">
        <f>IFERROR(VLOOKUP(rennerstabel!$F159,Etappe20[[Rit 20]:[Punten]],2,0),0)</f>
        <v>0</v>
      </c>
      <c r="AF159" s="91">
        <f>IFERROR(VLOOKUP(rennerstabel!$F159,Etappe21[[Rit 21]:[Punten]],2,0),0)</f>
        <v>0</v>
      </c>
      <c r="AG159" s="93">
        <f>IFERROR(VLOOKUP(rennerstabel!$F159,TableGeel[[Renners]:[Punten]],2,0),0)</f>
        <v>0</v>
      </c>
      <c r="AH159" s="93">
        <f>IFERROR(VLOOKUP(rennerstabel!$F159,TablePloeg[[Renners]:[Punten]],2,0),0)</f>
        <v>0</v>
      </c>
      <c r="AI159" s="93">
        <f>IFERROR(VLOOKUP(rennerstabel!$F159,TableGroen[[Renners]:[Punten]],2,0),0)</f>
        <v>0</v>
      </c>
      <c r="AJ159" s="93">
        <f>IFERROR(VLOOKUP(rennerstabel!$F159,TableBolletjes[[Renners]:[Punten]],2,0),0)</f>
        <v>0</v>
      </c>
      <c r="AK159" s="93">
        <f>IFERROR(VLOOKUP(rennerstabel!$F159,TableWit[[Renners]:[Punten]],2,0),0)</f>
        <v>0</v>
      </c>
      <c r="AL159" s="95">
        <f>IF(rennerstabel!$D159="DNS",0,1)</f>
        <v>1</v>
      </c>
    </row>
    <row r="160" spans="2:38" x14ac:dyDescent="0.25">
      <c r="B160" s="83"/>
      <c r="C160" s="83"/>
      <c r="D160" s="83" t="s">
        <v>517</v>
      </c>
      <c r="E160" s="84">
        <v>159</v>
      </c>
      <c r="F160" s="84"/>
      <c r="G160" s="84"/>
      <c r="H160" s="85">
        <f>SUM(L160:AK160)*rennerstabel!$AL160</f>
        <v>0</v>
      </c>
      <c r="I160" s="86">
        <f>SUM(rennerstabel!$L160:$T160)*rennerstabel!$AL160</f>
        <v>0</v>
      </c>
      <c r="J160" s="87">
        <f>SUM(rennerstabel!$U160:$Z160)*rennerstabel!$AL160</f>
        <v>0</v>
      </c>
      <c r="K160" s="88">
        <f>SUM(rennerstabel!$AA160:$AF160)*rennerstabel!$AL160</f>
        <v>0</v>
      </c>
      <c r="L160" s="89">
        <f>IFERROR(VLOOKUP(rennerstabel!$F160,Etappe1[[Rit 1]:[Punten]],2,0),0)</f>
        <v>0</v>
      </c>
      <c r="M160" s="89">
        <f>IFERROR(VLOOKUP(rennerstabel!$F160,Etappe2[[Rit 2]:[Punten]],2,0),0)</f>
        <v>0</v>
      </c>
      <c r="N160" s="89">
        <f>IFERROR(VLOOKUP(rennerstabel!$F160,Etappe3[[Rit 3]:[Punten]],2,0),0)</f>
        <v>0</v>
      </c>
      <c r="O160" s="89">
        <f>IFERROR(VLOOKUP(rennerstabel!$F160,Etappe4[[Rit 4]:[Punten]],2,0),0)</f>
        <v>0</v>
      </c>
      <c r="P160" s="89">
        <f>IFERROR(VLOOKUP(rennerstabel!$F160,Etappe5[[Rit 5]:[Punten]],2,0),0)</f>
        <v>0</v>
      </c>
      <c r="Q160" s="89">
        <f>IFERROR(VLOOKUP(rennerstabel!$F160,Etappe6[[Rit 6]:[Punten]],2,0),0)</f>
        <v>0</v>
      </c>
      <c r="R160" s="89">
        <f>IFERROR(VLOOKUP(rennerstabel!$F160,Etappe7[[Rit 7]:[Punten]],2,0),0)</f>
        <v>0</v>
      </c>
      <c r="S160" s="89">
        <f>IFERROR(VLOOKUP(rennerstabel!$F160,Etappe8[[Rit 8]:[Punten]],2,0),0)</f>
        <v>0</v>
      </c>
      <c r="T160" s="89">
        <f>IFERROR(VLOOKUP(rennerstabel!$F160,Etappe9[[Rit 9]:[Punten]],2,0),0)</f>
        <v>0</v>
      </c>
      <c r="U160" s="90">
        <f>IFERROR(VLOOKUP(rennerstabel!$F160,Etappe10[[Rit 10]:[Punten]],2,0),0)</f>
        <v>0</v>
      </c>
      <c r="V160" s="90">
        <f>IFERROR(VLOOKUP(rennerstabel!$F160,Etappe11[[Rit 11]:[Punten]],2,0),0)</f>
        <v>0</v>
      </c>
      <c r="W160" s="90">
        <f>IFERROR(VLOOKUP(rennerstabel!$F160,Etappe12[[Rit 12]:[Punten]],2,0),0)</f>
        <v>0</v>
      </c>
      <c r="X160" s="90">
        <f>IFERROR(VLOOKUP(rennerstabel!$F160,Etappe13[[Rit 13]:[Punten]],2,0),0)</f>
        <v>0</v>
      </c>
      <c r="Y160" s="90">
        <f>IFERROR(VLOOKUP(rennerstabel!$F160,Etappe14[[Rit 14]:[Punten]],2,0),0)</f>
        <v>0</v>
      </c>
      <c r="Z160" s="90">
        <f>IFERROR(VLOOKUP(rennerstabel!$F160,Etappe15[[Rit 15]:[Punten]],2,0),0)</f>
        <v>0</v>
      </c>
      <c r="AA160" s="91">
        <f>IFERROR(VLOOKUP(rennerstabel!$F160,Etappe16[[Rit 16]:[Punten]],2,0),0)</f>
        <v>0</v>
      </c>
      <c r="AB160" s="91">
        <f>IFERROR(VLOOKUP(rennerstabel!$F160,Etappe17[[Rit 17]:[Punten]],2,0),0)</f>
        <v>0</v>
      </c>
      <c r="AC160" s="91">
        <f>IFERROR(VLOOKUP(rennerstabel!$F160,Etappe18[[Rit 18]:[Punten]],2,0),0)</f>
        <v>0</v>
      </c>
      <c r="AD160" s="91">
        <f>IFERROR(VLOOKUP(rennerstabel!$F160,Etappe19[[Rit 19]:[Punten]],2,0),0)</f>
        <v>0</v>
      </c>
      <c r="AE160" s="91">
        <f>IFERROR(VLOOKUP(rennerstabel!$F160,Etappe20[[Rit 20]:[Punten]],2,0),0)</f>
        <v>0</v>
      </c>
      <c r="AF160" s="91">
        <f>IFERROR(VLOOKUP(rennerstabel!$F160,Etappe21[[Rit 21]:[Punten]],2,0),0)</f>
        <v>0</v>
      </c>
      <c r="AG160" s="83">
        <f>IFERROR(VLOOKUP(rennerstabel!$F160,TableGeel[[Renners]:[Punten]],2,0),0)</f>
        <v>0</v>
      </c>
      <c r="AH160" s="83">
        <f>IFERROR(VLOOKUP(rennerstabel!$F160,TablePloeg[[Renners]:[Punten]],2,0),0)</f>
        <v>0</v>
      </c>
      <c r="AI160" s="83">
        <f>IFERROR(VLOOKUP(rennerstabel!$F160,TableGroen[[Renners]:[Punten]],2,0),0)</f>
        <v>0</v>
      </c>
      <c r="AJ160" s="83">
        <f>IFERROR(VLOOKUP(rennerstabel!$F160,TableBolletjes[[Renners]:[Punten]],2,0),0)</f>
        <v>0</v>
      </c>
      <c r="AK160" s="83">
        <f>IFERROR(VLOOKUP(rennerstabel!$F160,TableWit[[Renners]:[Punten]],2,0),0)</f>
        <v>0</v>
      </c>
      <c r="AL160" s="92">
        <f>IF(rennerstabel!$D160="DNS",0,1)</f>
        <v>0</v>
      </c>
    </row>
    <row r="161" spans="2:38" x14ac:dyDescent="0.25">
      <c r="B161" s="93"/>
      <c r="C161" s="93"/>
      <c r="D161" s="93" t="s">
        <v>517</v>
      </c>
      <c r="E161" s="94">
        <v>160</v>
      </c>
      <c r="F161" s="84"/>
      <c r="G161" s="84"/>
      <c r="H161" s="85">
        <f>SUM(L161:AK161)*rennerstabel!$AL161</f>
        <v>0</v>
      </c>
      <c r="I161" s="86">
        <f>SUM(rennerstabel!$L161:$T161)*rennerstabel!$AL161</f>
        <v>0</v>
      </c>
      <c r="J161" s="87">
        <f>SUM(rennerstabel!$U161:$Z161)*rennerstabel!$AL161</f>
        <v>0</v>
      </c>
      <c r="K161" s="88">
        <f>SUM(rennerstabel!$AA161:$AF161)*rennerstabel!$AL161</f>
        <v>0</v>
      </c>
      <c r="L161" s="89">
        <f>IFERROR(VLOOKUP(rennerstabel!$F161,Etappe1[[Rit 1]:[Punten]],2,0),0)</f>
        <v>0</v>
      </c>
      <c r="M161" s="89">
        <f>IFERROR(VLOOKUP(rennerstabel!$F161,Etappe2[[Rit 2]:[Punten]],2,0),0)</f>
        <v>0</v>
      </c>
      <c r="N161" s="89">
        <f>IFERROR(VLOOKUP(rennerstabel!$F161,Etappe3[[Rit 3]:[Punten]],2,0),0)</f>
        <v>0</v>
      </c>
      <c r="O161" s="89">
        <f>IFERROR(VLOOKUP(rennerstabel!$F161,Etappe4[[Rit 4]:[Punten]],2,0),0)</f>
        <v>0</v>
      </c>
      <c r="P161" s="89">
        <f>IFERROR(VLOOKUP(rennerstabel!$F161,Etappe5[[Rit 5]:[Punten]],2,0),0)</f>
        <v>0</v>
      </c>
      <c r="Q161" s="89">
        <f>IFERROR(VLOOKUP(rennerstabel!$F161,Etappe6[[Rit 6]:[Punten]],2,0),0)</f>
        <v>0</v>
      </c>
      <c r="R161" s="89">
        <f>IFERROR(VLOOKUP(rennerstabel!$F161,Etappe7[[Rit 7]:[Punten]],2,0),0)</f>
        <v>0</v>
      </c>
      <c r="S161" s="89">
        <f>IFERROR(VLOOKUP(rennerstabel!$F161,Etappe8[[Rit 8]:[Punten]],2,0),0)</f>
        <v>0</v>
      </c>
      <c r="T161" s="89">
        <f>IFERROR(VLOOKUP(rennerstabel!$F161,Etappe9[[Rit 9]:[Punten]],2,0),0)</f>
        <v>0</v>
      </c>
      <c r="U161" s="90">
        <f>IFERROR(VLOOKUP(rennerstabel!$F161,Etappe10[[Rit 10]:[Punten]],2,0),0)</f>
        <v>0</v>
      </c>
      <c r="V161" s="90">
        <f>IFERROR(VLOOKUP(rennerstabel!$F161,Etappe11[[Rit 11]:[Punten]],2,0),0)</f>
        <v>0</v>
      </c>
      <c r="W161" s="90">
        <f>IFERROR(VLOOKUP(rennerstabel!$F161,Etappe12[[Rit 12]:[Punten]],2,0),0)</f>
        <v>0</v>
      </c>
      <c r="X161" s="90">
        <f>IFERROR(VLOOKUP(rennerstabel!$F161,Etappe13[[Rit 13]:[Punten]],2,0),0)</f>
        <v>0</v>
      </c>
      <c r="Y161" s="90">
        <f>IFERROR(VLOOKUP(rennerstabel!$F161,Etappe14[[Rit 14]:[Punten]],2,0),0)</f>
        <v>0</v>
      </c>
      <c r="Z161" s="90">
        <f>IFERROR(VLOOKUP(rennerstabel!$F161,Etappe15[[Rit 15]:[Punten]],2,0),0)</f>
        <v>0</v>
      </c>
      <c r="AA161" s="91">
        <f>IFERROR(VLOOKUP(rennerstabel!$F161,Etappe16[[Rit 16]:[Punten]],2,0),0)</f>
        <v>0</v>
      </c>
      <c r="AB161" s="91">
        <f>IFERROR(VLOOKUP(rennerstabel!$F161,Etappe17[[Rit 17]:[Punten]],2,0),0)</f>
        <v>0</v>
      </c>
      <c r="AC161" s="91">
        <f>IFERROR(VLOOKUP(rennerstabel!$F161,Etappe18[[Rit 18]:[Punten]],2,0),0)</f>
        <v>0</v>
      </c>
      <c r="AD161" s="91">
        <f>IFERROR(VLOOKUP(rennerstabel!$F161,Etappe19[[Rit 19]:[Punten]],2,0),0)</f>
        <v>0</v>
      </c>
      <c r="AE161" s="91">
        <f>IFERROR(VLOOKUP(rennerstabel!$F161,Etappe20[[Rit 20]:[Punten]],2,0),0)</f>
        <v>0</v>
      </c>
      <c r="AF161" s="91">
        <f>IFERROR(VLOOKUP(rennerstabel!$F161,Etappe21[[Rit 21]:[Punten]],2,0),0)</f>
        <v>0</v>
      </c>
      <c r="AG161" s="93">
        <f>IFERROR(VLOOKUP(rennerstabel!$F161,TableGeel[[Renners]:[Punten]],2,0),0)</f>
        <v>0</v>
      </c>
      <c r="AH161" s="93">
        <f>IFERROR(VLOOKUP(rennerstabel!$F161,TablePloeg[[Renners]:[Punten]],2,0),0)</f>
        <v>0</v>
      </c>
      <c r="AI161" s="93">
        <f>IFERROR(VLOOKUP(rennerstabel!$F161,TableGroen[[Renners]:[Punten]],2,0),0)</f>
        <v>0</v>
      </c>
      <c r="AJ161" s="93">
        <f>IFERROR(VLOOKUP(rennerstabel!$F161,TableBolletjes[[Renners]:[Punten]],2,0),0)</f>
        <v>0</v>
      </c>
      <c r="AK161" s="93">
        <f>IFERROR(VLOOKUP(rennerstabel!$F161,TableWit[[Renners]:[Punten]],2,0),0)</f>
        <v>0</v>
      </c>
      <c r="AL161" s="95">
        <f>IF(rennerstabel!$D161="DNS",0,1)</f>
        <v>0</v>
      </c>
    </row>
    <row r="162" spans="2:38" x14ac:dyDescent="0.25">
      <c r="B162" s="83"/>
      <c r="C162" s="83"/>
      <c r="D162" s="83"/>
      <c r="E162" s="84">
        <v>161</v>
      </c>
      <c r="F162" s="84" t="s">
        <v>459</v>
      </c>
      <c r="G162" s="84" t="s">
        <v>460</v>
      </c>
      <c r="H162" s="85">
        <f>SUM(L162:AK162)*rennerstabel!$AL162</f>
        <v>0</v>
      </c>
      <c r="I162" s="86">
        <f>SUM(rennerstabel!$L162:$T162)*rennerstabel!$AL162</f>
        <v>0</v>
      </c>
      <c r="J162" s="87">
        <f>SUM(rennerstabel!$U162:$Z162)*rennerstabel!$AL162</f>
        <v>0</v>
      </c>
      <c r="K162" s="88">
        <f>SUM(rennerstabel!$AA162:$AF162)*rennerstabel!$AL162</f>
        <v>0</v>
      </c>
      <c r="L162" s="89">
        <f>IFERROR(VLOOKUP(rennerstabel!$F162,Etappe1[[Rit 1]:[Punten]],2,0),0)</f>
        <v>0</v>
      </c>
      <c r="M162" s="89">
        <f>IFERROR(VLOOKUP(rennerstabel!$F162,Etappe2[[Rit 2]:[Punten]],2,0),0)</f>
        <v>0</v>
      </c>
      <c r="N162" s="89">
        <f>IFERROR(VLOOKUP(rennerstabel!$F162,Etappe3[[Rit 3]:[Punten]],2,0),0)</f>
        <v>0</v>
      </c>
      <c r="O162" s="89">
        <f>IFERROR(VLOOKUP(rennerstabel!$F162,Etappe4[[Rit 4]:[Punten]],2,0),0)</f>
        <v>0</v>
      </c>
      <c r="P162" s="89">
        <f>IFERROR(VLOOKUP(rennerstabel!$F162,Etappe5[[Rit 5]:[Punten]],2,0),0)</f>
        <v>0</v>
      </c>
      <c r="Q162" s="89">
        <f>IFERROR(VLOOKUP(rennerstabel!$F162,Etappe6[[Rit 6]:[Punten]],2,0),0)</f>
        <v>0</v>
      </c>
      <c r="R162" s="89">
        <f>IFERROR(VLOOKUP(rennerstabel!$F162,Etappe7[[Rit 7]:[Punten]],2,0),0)</f>
        <v>0</v>
      </c>
      <c r="S162" s="89">
        <f>IFERROR(VLOOKUP(rennerstabel!$F162,Etappe8[[Rit 8]:[Punten]],2,0),0)</f>
        <v>0</v>
      </c>
      <c r="T162" s="89">
        <f>IFERROR(VLOOKUP(rennerstabel!$F162,Etappe9[[Rit 9]:[Punten]],2,0),0)</f>
        <v>0</v>
      </c>
      <c r="U162" s="90">
        <f>IFERROR(VLOOKUP(rennerstabel!$F162,Etappe10[[Rit 10]:[Punten]],2,0),0)</f>
        <v>0</v>
      </c>
      <c r="V162" s="90">
        <f>IFERROR(VLOOKUP(rennerstabel!$F162,Etappe11[[Rit 11]:[Punten]],2,0),0)</f>
        <v>0</v>
      </c>
      <c r="W162" s="90">
        <f>IFERROR(VLOOKUP(rennerstabel!$F162,Etappe12[[Rit 12]:[Punten]],2,0),0)</f>
        <v>0</v>
      </c>
      <c r="X162" s="90">
        <f>IFERROR(VLOOKUP(rennerstabel!$F162,Etappe13[[Rit 13]:[Punten]],2,0),0)</f>
        <v>0</v>
      </c>
      <c r="Y162" s="90">
        <f>IFERROR(VLOOKUP(rennerstabel!$F162,Etappe14[[Rit 14]:[Punten]],2,0),0)</f>
        <v>0</v>
      </c>
      <c r="Z162" s="90">
        <f>IFERROR(VLOOKUP(rennerstabel!$F162,Etappe15[[Rit 15]:[Punten]],2,0),0)</f>
        <v>0</v>
      </c>
      <c r="AA162" s="91">
        <f>IFERROR(VLOOKUP(rennerstabel!$F162,Etappe16[[Rit 16]:[Punten]],2,0),0)</f>
        <v>0</v>
      </c>
      <c r="AB162" s="91">
        <f>IFERROR(VLOOKUP(rennerstabel!$F162,Etappe17[[Rit 17]:[Punten]],2,0),0)</f>
        <v>0</v>
      </c>
      <c r="AC162" s="91">
        <f>IFERROR(VLOOKUP(rennerstabel!$F162,Etappe18[[Rit 18]:[Punten]],2,0),0)</f>
        <v>0</v>
      </c>
      <c r="AD162" s="91">
        <f>IFERROR(VLOOKUP(rennerstabel!$F162,Etappe19[[Rit 19]:[Punten]],2,0),0)</f>
        <v>0</v>
      </c>
      <c r="AE162" s="91">
        <f>IFERROR(VLOOKUP(rennerstabel!$F162,Etappe20[[Rit 20]:[Punten]],2,0),0)</f>
        <v>0</v>
      </c>
      <c r="AF162" s="91">
        <f>IFERROR(VLOOKUP(rennerstabel!$F162,Etappe21[[Rit 21]:[Punten]],2,0),0)</f>
        <v>0</v>
      </c>
      <c r="AG162" s="83">
        <f>IFERROR(VLOOKUP(rennerstabel!$F162,TableGeel[[Renners]:[Punten]],2,0),0)</f>
        <v>0</v>
      </c>
      <c r="AH162" s="83">
        <f>IFERROR(VLOOKUP(rennerstabel!$F162,TablePloeg[[Renners]:[Punten]],2,0),0)</f>
        <v>0</v>
      </c>
      <c r="AI162" s="83">
        <f>IFERROR(VLOOKUP(rennerstabel!$F162,TableGroen[[Renners]:[Punten]],2,0),0)</f>
        <v>0</v>
      </c>
      <c r="AJ162" s="83">
        <f>IFERROR(VLOOKUP(rennerstabel!$F162,TableBolletjes[[Renners]:[Punten]],2,0),0)</f>
        <v>0</v>
      </c>
      <c r="AK162" s="83">
        <f>IFERROR(VLOOKUP(rennerstabel!$F162,TableWit[[Renners]:[Punten]],2,0),0)</f>
        <v>0</v>
      </c>
      <c r="AL162" s="92">
        <f>IF(rennerstabel!$D162="DNS",0,1)</f>
        <v>1</v>
      </c>
    </row>
    <row r="163" spans="2:38" x14ac:dyDescent="0.25">
      <c r="B163" s="93"/>
      <c r="C163" s="93"/>
      <c r="D163" s="93"/>
      <c r="E163" s="94">
        <v>162</v>
      </c>
      <c r="F163" s="84" t="s">
        <v>461</v>
      </c>
      <c r="G163" s="84" t="s">
        <v>460</v>
      </c>
      <c r="H163" s="85">
        <f>SUM(L163:AK163)*rennerstabel!$AL163</f>
        <v>0</v>
      </c>
      <c r="I163" s="86">
        <f>SUM(rennerstabel!$L163:$T163)*rennerstabel!$AL163</f>
        <v>0</v>
      </c>
      <c r="J163" s="87">
        <f>SUM(rennerstabel!$U163:$Z163)*rennerstabel!$AL163</f>
        <v>0</v>
      </c>
      <c r="K163" s="88">
        <f>SUM(rennerstabel!$AA163:$AF163)*rennerstabel!$AL163</f>
        <v>0</v>
      </c>
      <c r="L163" s="89">
        <f>IFERROR(VLOOKUP(rennerstabel!$F163,Etappe1[[Rit 1]:[Punten]],2,0),0)</f>
        <v>0</v>
      </c>
      <c r="M163" s="89">
        <f>IFERROR(VLOOKUP(rennerstabel!$F163,Etappe2[[Rit 2]:[Punten]],2,0),0)</f>
        <v>0</v>
      </c>
      <c r="N163" s="89">
        <f>IFERROR(VLOOKUP(rennerstabel!$F163,Etappe3[[Rit 3]:[Punten]],2,0),0)</f>
        <v>0</v>
      </c>
      <c r="O163" s="89">
        <f>IFERROR(VLOOKUP(rennerstabel!$F163,Etappe4[[Rit 4]:[Punten]],2,0),0)</f>
        <v>0</v>
      </c>
      <c r="P163" s="89">
        <f>IFERROR(VLOOKUP(rennerstabel!$F163,Etappe5[[Rit 5]:[Punten]],2,0),0)</f>
        <v>0</v>
      </c>
      <c r="Q163" s="89">
        <f>IFERROR(VLOOKUP(rennerstabel!$F163,Etappe6[[Rit 6]:[Punten]],2,0),0)</f>
        <v>0</v>
      </c>
      <c r="R163" s="89">
        <f>IFERROR(VLOOKUP(rennerstabel!$F163,Etappe7[[Rit 7]:[Punten]],2,0),0)</f>
        <v>0</v>
      </c>
      <c r="S163" s="89">
        <f>IFERROR(VLOOKUP(rennerstabel!$F163,Etappe8[[Rit 8]:[Punten]],2,0),0)</f>
        <v>0</v>
      </c>
      <c r="T163" s="89">
        <f>IFERROR(VLOOKUP(rennerstabel!$F163,Etappe9[[Rit 9]:[Punten]],2,0),0)</f>
        <v>0</v>
      </c>
      <c r="U163" s="90">
        <f>IFERROR(VLOOKUP(rennerstabel!$F163,Etappe10[[Rit 10]:[Punten]],2,0),0)</f>
        <v>0</v>
      </c>
      <c r="V163" s="90">
        <f>IFERROR(VLOOKUP(rennerstabel!$F163,Etappe11[[Rit 11]:[Punten]],2,0),0)</f>
        <v>0</v>
      </c>
      <c r="W163" s="90">
        <f>IFERROR(VLOOKUP(rennerstabel!$F163,Etappe12[[Rit 12]:[Punten]],2,0),0)</f>
        <v>0</v>
      </c>
      <c r="X163" s="90">
        <f>IFERROR(VLOOKUP(rennerstabel!$F163,Etappe13[[Rit 13]:[Punten]],2,0),0)</f>
        <v>0</v>
      </c>
      <c r="Y163" s="90">
        <f>IFERROR(VLOOKUP(rennerstabel!$F163,Etappe14[[Rit 14]:[Punten]],2,0),0)</f>
        <v>0</v>
      </c>
      <c r="Z163" s="90">
        <f>IFERROR(VLOOKUP(rennerstabel!$F163,Etappe15[[Rit 15]:[Punten]],2,0),0)</f>
        <v>0</v>
      </c>
      <c r="AA163" s="91">
        <f>IFERROR(VLOOKUP(rennerstabel!$F163,Etappe16[[Rit 16]:[Punten]],2,0),0)</f>
        <v>0</v>
      </c>
      <c r="AB163" s="91">
        <f>IFERROR(VLOOKUP(rennerstabel!$F163,Etappe17[[Rit 17]:[Punten]],2,0),0)</f>
        <v>0</v>
      </c>
      <c r="AC163" s="91">
        <f>IFERROR(VLOOKUP(rennerstabel!$F163,Etappe18[[Rit 18]:[Punten]],2,0),0)</f>
        <v>0</v>
      </c>
      <c r="AD163" s="91">
        <f>IFERROR(VLOOKUP(rennerstabel!$F163,Etappe19[[Rit 19]:[Punten]],2,0),0)</f>
        <v>0</v>
      </c>
      <c r="AE163" s="91">
        <f>IFERROR(VLOOKUP(rennerstabel!$F163,Etappe20[[Rit 20]:[Punten]],2,0),0)</f>
        <v>0</v>
      </c>
      <c r="AF163" s="91">
        <f>IFERROR(VLOOKUP(rennerstabel!$F163,Etappe21[[Rit 21]:[Punten]],2,0),0)</f>
        <v>0</v>
      </c>
      <c r="AG163" s="93">
        <f>IFERROR(VLOOKUP(rennerstabel!$F163,TableGeel[[Renners]:[Punten]],2,0),0)</f>
        <v>0</v>
      </c>
      <c r="AH163" s="93">
        <f>IFERROR(VLOOKUP(rennerstabel!$F163,TablePloeg[[Renners]:[Punten]],2,0),0)</f>
        <v>0</v>
      </c>
      <c r="AI163" s="93">
        <f>IFERROR(VLOOKUP(rennerstabel!$F163,TableGroen[[Renners]:[Punten]],2,0),0)</f>
        <v>0</v>
      </c>
      <c r="AJ163" s="93">
        <f>IFERROR(VLOOKUP(rennerstabel!$F163,TableBolletjes[[Renners]:[Punten]],2,0),0)</f>
        <v>0</v>
      </c>
      <c r="AK163" s="93">
        <f>IFERROR(VLOOKUP(rennerstabel!$F163,TableWit[[Renners]:[Punten]],2,0),0)</f>
        <v>0</v>
      </c>
      <c r="AL163" s="95">
        <f>IF(rennerstabel!$D163="DNS",0,1)</f>
        <v>1</v>
      </c>
    </row>
    <row r="164" spans="2:38" x14ac:dyDescent="0.25">
      <c r="B164" s="83"/>
      <c r="C164" s="83"/>
      <c r="D164" s="83"/>
      <c r="E164" s="84">
        <v>163</v>
      </c>
      <c r="F164" s="84" t="s">
        <v>462</v>
      </c>
      <c r="G164" s="84" t="s">
        <v>460</v>
      </c>
      <c r="H164" s="85">
        <f>SUM(L164:AK164)*rennerstabel!$AL164</f>
        <v>0</v>
      </c>
      <c r="I164" s="86">
        <f>SUM(rennerstabel!$L164:$T164)*rennerstabel!$AL164</f>
        <v>0</v>
      </c>
      <c r="J164" s="87">
        <f>SUM(rennerstabel!$U164:$Z164)*rennerstabel!$AL164</f>
        <v>0</v>
      </c>
      <c r="K164" s="88">
        <f>SUM(rennerstabel!$AA164:$AF164)*rennerstabel!$AL164</f>
        <v>0</v>
      </c>
      <c r="L164" s="89">
        <f>IFERROR(VLOOKUP(rennerstabel!$F164,Etappe1[[Rit 1]:[Punten]],2,0),0)</f>
        <v>0</v>
      </c>
      <c r="M164" s="89">
        <f>IFERROR(VLOOKUP(rennerstabel!$F164,Etappe2[[Rit 2]:[Punten]],2,0),0)</f>
        <v>0</v>
      </c>
      <c r="N164" s="89">
        <f>IFERROR(VLOOKUP(rennerstabel!$F164,Etappe3[[Rit 3]:[Punten]],2,0),0)</f>
        <v>0</v>
      </c>
      <c r="O164" s="89">
        <f>IFERROR(VLOOKUP(rennerstabel!$F164,Etappe4[[Rit 4]:[Punten]],2,0),0)</f>
        <v>0</v>
      </c>
      <c r="P164" s="89">
        <f>IFERROR(VLOOKUP(rennerstabel!$F164,Etappe5[[Rit 5]:[Punten]],2,0),0)</f>
        <v>0</v>
      </c>
      <c r="Q164" s="89">
        <f>IFERROR(VLOOKUP(rennerstabel!$F164,Etappe6[[Rit 6]:[Punten]],2,0),0)</f>
        <v>0</v>
      </c>
      <c r="R164" s="89">
        <f>IFERROR(VLOOKUP(rennerstabel!$F164,Etappe7[[Rit 7]:[Punten]],2,0),0)</f>
        <v>0</v>
      </c>
      <c r="S164" s="89">
        <f>IFERROR(VLOOKUP(rennerstabel!$F164,Etappe8[[Rit 8]:[Punten]],2,0),0)</f>
        <v>0</v>
      </c>
      <c r="T164" s="89">
        <f>IFERROR(VLOOKUP(rennerstabel!$F164,Etappe9[[Rit 9]:[Punten]],2,0),0)</f>
        <v>0</v>
      </c>
      <c r="U164" s="90">
        <f>IFERROR(VLOOKUP(rennerstabel!$F164,Etappe10[[Rit 10]:[Punten]],2,0),0)</f>
        <v>0</v>
      </c>
      <c r="V164" s="90">
        <f>IFERROR(VLOOKUP(rennerstabel!$F164,Etappe11[[Rit 11]:[Punten]],2,0),0)</f>
        <v>0</v>
      </c>
      <c r="W164" s="90">
        <f>IFERROR(VLOOKUP(rennerstabel!$F164,Etappe12[[Rit 12]:[Punten]],2,0),0)</f>
        <v>0</v>
      </c>
      <c r="X164" s="90">
        <f>IFERROR(VLOOKUP(rennerstabel!$F164,Etappe13[[Rit 13]:[Punten]],2,0),0)</f>
        <v>0</v>
      </c>
      <c r="Y164" s="90">
        <f>IFERROR(VLOOKUP(rennerstabel!$F164,Etappe14[[Rit 14]:[Punten]],2,0),0)</f>
        <v>0</v>
      </c>
      <c r="Z164" s="90">
        <f>IFERROR(VLOOKUP(rennerstabel!$F164,Etappe15[[Rit 15]:[Punten]],2,0),0)</f>
        <v>0</v>
      </c>
      <c r="AA164" s="91">
        <f>IFERROR(VLOOKUP(rennerstabel!$F164,Etappe16[[Rit 16]:[Punten]],2,0),0)</f>
        <v>0</v>
      </c>
      <c r="AB164" s="91">
        <f>IFERROR(VLOOKUP(rennerstabel!$F164,Etappe17[[Rit 17]:[Punten]],2,0),0)</f>
        <v>0</v>
      </c>
      <c r="AC164" s="91">
        <f>IFERROR(VLOOKUP(rennerstabel!$F164,Etappe18[[Rit 18]:[Punten]],2,0),0)</f>
        <v>0</v>
      </c>
      <c r="AD164" s="91">
        <f>IFERROR(VLOOKUP(rennerstabel!$F164,Etappe19[[Rit 19]:[Punten]],2,0),0)</f>
        <v>0</v>
      </c>
      <c r="AE164" s="91">
        <f>IFERROR(VLOOKUP(rennerstabel!$F164,Etappe20[[Rit 20]:[Punten]],2,0),0)</f>
        <v>0</v>
      </c>
      <c r="AF164" s="91">
        <f>IFERROR(VLOOKUP(rennerstabel!$F164,Etappe21[[Rit 21]:[Punten]],2,0),0)</f>
        <v>0</v>
      </c>
      <c r="AG164" s="83">
        <f>IFERROR(VLOOKUP(rennerstabel!$F164,TableGeel[[Renners]:[Punten]],2,0),0)</f>
        <v>0</v>
      </c>
      <c r="AH164" s="83">
        <f>IFERROR(VLOOKUP(rennerstabel!$F164,TablePloeg[[Renners]:[Punten]],2,0),0)</f>
        <v>0</v>
      </c>
      <c r="AI164" s="83">
        <f>IFERROR(VLOOKUP(rennerstabel!$F164,TableGroen[[Renners]:[Punten]],2,0),0)</f>
        <v>0</v>
      </c>
      <c r="AJ164" s="83">
        <f>IFERROR(VLOOKUP(rennerstabel!$F164,TableBolletjes[[Renners]:[Punten]],2,0),0)</f>
        <v>0</v>
      </c>
      <c r="AK164" s="83">
        <f>IFERROR(VLOOKUP(rennerstabel!$F164,TableWit[[Renners]:[Punten]],2,0),0)</f>
        <v>0</v>
      </c>
      <c r="AL164" s="92">
        <f>IF(rennerstabel!$D164="DNS",0,1)</f>
        <v>1</v>
      </c>
    </row>
    <row r="165" spans="2:38" x14ac:dyDescent="0.25">
      <c r="B165" s="93"/>
      <c r="C165" s="93"/>
      <c r="D165" s="93"/>
      <c r="E165" s="94">
        <v>164</v>
      </c>
      <c r="F165" s="84" t="s">
        <v>463</v>
      </c>
      <c r="G165" s="84" t="s">
        <v>460</v>
      </c>
      <c r="H165" s="85">
        <f>SUM(L165:AK165)*rennerstabel!$AL165</f>
        <v>25</v>
      </c>
      <c r="I165" s="86">
        <f>SUM(rennerstabel!$L165:$T165)*rennerstabel!$AL165</f>
        <v>25</v>
      </c>
      <c r="J165" s="87">
        <f>SUM(rennerstabel!$U165:$Z165)*rennerstabel!$AL165</f>
        <v>0</v>
      </c>
      <c r="K165" s="88">
        <f>SUM(rennerstabel!$AA165:$AF165)*rennerstabel!$AL165</f>
        <v>0</v>
      </c>
      <c r="L165" s="89">
        <f>IFERROR(VLOOKUP(rennerstabel!$F165,Etappe1[[Rit 1]:[Punten]],2,0),0)</f>
        <v>25</v>
      </c>
      <c r="M165" s="89">
        <f>IFERROR(VLOOKUP(rennerstabel!$F165,Etappe2[[Rit 2]:[Punten]],2,0),0)</f>
        <v>0</v>
      </c>
      <c r="N165" s="89">
        <f>IFERROR(VLOOKUP(rennerstabel!$F165,Etappe3[[Rit 3]:[Punten]],2,0),0)</f>
        <v>0</v>
      </c>
      <c r="O165" s="89">
        <f>IFERROR(VLOOKUP(rennerstabel!$F165,Etappe4[[Rit 4]:[Punten]],2,0),0)</f>
        <v>0</v>
      </c>
      <c r="P165" s="89">
        <f>IFERROR(VLOOKUP(rennerstabel!$F165,Etappe5[[Rit 5]:[Punten]],2,0),0)</f>
        <v>0</v>
      </c>
      <c r="Q165" s="89">
        <f>IFERROR(VLOOKUP(rennerstabel!$F165,Etappe6[[Rit 6]:[Punten]],2,0),0)</f>
        <v>0</v>
      </c>
      <c r="R165" s="89">
        <f>IFERROR(VLOOKUP(rennerstabel!$F165,Etappe7[[Rit 7]:[Punten]],2,0),0)</f>
        <v>0</v>
      </c>
      <c r="S165" s="89">
        <f>IFERROR(VLOOKUP(rennerstabel!$F165,Etappe8[[Rit 8]:[Punten]],2,0),0)</f>
        <v>0</v>
      </c>
      <c r="T165" s="89">
        <f>IFERROR(VLOOKUP(rennerstabel!$F165,Etappe9[[Rit 9]:[Punten]],2,0),0)</f>
        <v>0</v>
      </c>
      <c r="U165" s="90">
        <f>IFERROR(VLOOKUP(rennerstabel!$F165,Etappe10[[Rit 10]:[Punten]],2,0),0)</f>
        <v>0</v>
      </c>
      <c r="V165" s="90">
        <f>IFERROR(VLOOKUP(rennerstabel!$F165,Etappe11[[Rit 11]:[Punten]],2,0),0)</f>
        <v>0</v>
      </c>
      <c r="W165" s="90">
        <f>IFERROR(VLOOKUP(rennerstabel!$F165,Etappe12[[Rit 12]:[Punten]],2,0),0)</f>
        <v>0</v>
      </c>
      <c r="X165" s="90">
        <f>IFERROR(VLOOKUP(rennerstabel!$F165,Etappe13[[Rit 13]:[Punten]],2,0),0)</f>
        <v>0</v>
      </c>
      <c r="Y165" s="90">
        <f>IFERROR(VLOOKUP(rennerstabel!$F165,Etappe14[[Rit 14]:[Punten]],2,0),0)</f>
        <v>0</v>
      </c>
      <c r="Z165" s="90">
        <f>IFERROR(VLOOKUP(rennerstabel!$F165,Etappe15[[Rit 15]:[Punten]],2,0),0)</f>
        <v>0</v>
      </c>
      <c r="AA165" s="91">
        <f>IFERROR(VLOOKUP(rennerstabel!$F165,Etappe16[[Rit 16]:[Punten]],2,0),0)</f>
        <v>0</v>
      </c>
      <c r="AB165" s="91">
        <f>IFERROR(VLOOKUP(rennerstabel!$F165,Etappe17[[Rit 17]:[Punten]],2,0),0)</f>
        <v>0</v>
      </c>
      <c r="AC165" s="91">
        <f>IFERROR(VLOOKUP(rennerstabel!$F165,Etappe18[[Rit 18]:[Punten]],2,0),0)</f>
        <v>0</v>
      </c>
      <c r="AD165" s="91">
        <f>IFERROR(VLOOKUP(rennerstabel!$F165,Etappe19[[Rit 19]:[Punten]],2,0),0)</f>
        <v>0</v>
      </c>
      <c r="AE165" s="91">
        <f>IFERROR(VLOOKUP(rennerstabel!$F165,Etappe20[[Rit 20]:[Punten]],2,0),0)</f>
        <v>0</v>
      </c>
      <c r="AF165" s="91">
        <f>IFERROR(VLOOKUP(rennerstabel!$F165,Etappe21[[Rit 21]:[Punten]],2,0),0)</f>
        <v>0</v>
      </c>
      <c r="AG165" s="93">
        <f>IFERROR(VLOOKUP(rennerstabel!$F165,TableGeel[[Renners]:[Punten]],2,0),0)</f>
        <v>0</v>
      </c>
      <c r="AH165" s="93">
        <f>IFERROR(VLOOKUP(rennerstabel!$F165,TablePloeg[[Renners]:[Punten]],2,0),0)</f>
        <v>0</v>
      </c>
      <c r="AI165" s="93">
        <f>IFERROR(VLOOKUP(rennerstabel!$F165,TableGroen[[Renners]:[Punten]],2,0),0)</f>
        <v>0</v>
      </c>
      <c r="AJ165" s="93">
        <f>IFERROR(VLOOKUP(rennerstabel!$F165,TableBolletjes[[Renners]:[Punten]],2,0),0)</f>
        <v>0</v>
      </c>
      <c r="AK165" s="93">
        <f>IFERROR(VLOOKUP(rennerstabel!$F165,TableWit[[Renners]:[Punten]],2,0),0)</f>
        <v>0</v>
      </c>
      <c r="AL165" s="95">
        <f>IF(rennerstabel!$D165="DNS",0,1)</f>
        <v>1</v>
      </c>
    </row>
    <row r="166" spans="2:38" x14ac:dyDescent="0.25">
      <c r="B166" s="83"/>
      <c r="C166" s="83"/>
      <c r="D166" s="83"/>
      <c r="E166" s="84">
        <v>165</v>
      </c>
      <c r="F166" s="84" t="s">
        <v>464</v>
      </c>
      <c r="G166" s="84" t="s">
        <v>460</v>
      </c>
      <c r="H166" s="85">
        <f>SUM(L166:AK166)*rennerstabel!$AL166</f>
        <v>0</v>
      </c>
      <c r="I166" s="86">
        <f>SUM(rennerstabel!$L166:$T166)*rennerstabel!$AL166</f>
        <v>0</v>
      </c>
      <c r="J166" s="87">
        <f>SUM(rennerstabel!$U166:$Z166)*rennerstabel!$AL166</f>
        <v>0</v>
      </c>
      <c r="K166" s="88">
        <f>SUM(rennerstabel!$AA166:$AF166)*rennerstabel!$AL166</f>
        <v>0</v>
      </c>
      <c r="L166" s="89">
        <f>IFERROR(VLOOKUP(rennerstabel!$F166,Etappe1[[Rit 1]:[Punten]],2,0),0)</f>
        <v>0</v>
      </c>
      <c r="M166" s="89">
        <f>IFERROR(VLOOKUP(rennerstabel!$F166,Etappe2[[Rit 2]:[Punten]],2,0),0)</f>
        <v>0</v>
      </c>
      <c r="N166" s="89">
        <f>IFERROR(VLOOKUP(rennerstabel!$F166,Etappe3[[Rit 3]:[Punten]],2,0),0)</f>
        <v>0</v>
      </c>
      <c r="O166" s="89">
        <f>IFERROR(VLOOKUP(rennerstabel!$F166,Etappe4[[Rit 4]:[Punten]],2,0),0)</f>
        <v>0</v>
      </c>
      <c r="P166" s="89">
        <f>IFERROR(VLOOKUP(rennerstabel!$F166,Etappe5[[Rit 5]:[Punten]],2,0),0)</f>
        <v>0</v>
      </c>
      <c r="Q166" s="89">
        <f>IFERROR(VLOOKUP(rennerstabel!$F166,Etappe6[[Rit 6]:[Punten]],2,0),0)</f>
        <v>0</v>
      </c>
      <c r="R166" s="89">
        <f>IFERROR(VLOOKUP(rennerstabel!$F166,Etappe7[[Rit 7]:[Punten]],2,0),0)</f>
        <v>0</v>
      </c>
      <c r="S166" s="89">
        <f>IFERROR(VLOOKUP(rennerstabel!$F166,Etappe8[[Rit 8]:[Punten]],2,0),0)</f>
        <v>0</v>
      </c>
      <c r="T166" s="89">
        <f>IFERROR(VLOOKUP(rennerstabel!$F166,Etappe9[[Rit 9]:[Punten]],2,0),0)</f>
        <v>0</v>
      </c>
      <c r="U166" s="90">
        <f>IFERROR(VLOOKUP(rennerstabel!$F166,Etappe10[[Rit 10]:[Punten]],2,0),0)</f>
        <v>0</v>
      </c>
      <c r="V166" s="90">
        <f>IFERROR(VLOOKUP(rennerstabel!$F166,Etappe11[[Rit 11]:[Punten]],2,0),0)</f>
        <v>0</v>
      </c>
      <c r="W166" s="90">
        <f>IFERROR(VLOOKUP(rennerstabel!$F166,Etappe12[[Rit 12]:[Punten]],2,0),0)</f>
        <v>0</v>
      </c>
      <c r="X166" s="90">
        <f>IFERROR(VLOOKUP(rennerstabel!$F166,Etappe13[[Rit 13]:[Punten]],2,0),0)</f>
        <v>0</v>
      </c>
      <c r="Y166" s="90">
        <f>IFERROR(VLOOKUP(rennerstabel!$F166,Etappe14[[Rit 14]:[Punten]],2,0),0)</f>
        <v>0</v>
      </c>
      <c r="Z166" s="90">
        <f>IFERROR(VLOOKUP(rennerstabel!$F166,Etappe15[[Rit 15]:[Punten]],2,0),0)</f>
        <v>0</v>
      </c>
      <c r="AA166" s="91">
        <f>IFERROR(VLOOKUP(rennerstabel!$F166,Etappe16[[Rit 16]:[Punten]],2,0),0)</f>
        <v>0</v>
      </c>
      <c r="AB166" s="91">
        <f>IFERROR(VLOOKUP(rennerstabel!$F166,Etappe17[[Rit 17]:[Punten]],2,0),0)</f>
        <v>0</v>
      </c>
      <c r="AC166" s="91">
        <f>IFERROR(VLOOKUP(rennerstabel!$F166,Etappe18[[Rit 18]:[Punten]],2,0),0)</f>
        <v>0</v>
      </c>
      <c r="AD166" s="91">
        <f>IFERROR(VLOOKUP(rennerstabel!$F166,Etappe19[[Rit 19]:[Punten]],2,0),0)</f>
        <v>0</v>
      </c>
      <c r="AE166" s="91">
        <f>IFERROR(VLOOKUP(rennerstabel!$F166,Etappe20[[Rit 20]:[Punten]],2,0),0)</f>
        <v>0</v>
      </c>
      <c r="AF166" s="91">
        <f>IFERROR(VLOOKUP(rennerstabel!$F166,Etappe21[[Rit 21]:[Punten]],2,0),0)</f>
        <v>0</v>
      </c>
      <c r="AG166" s="83">
        <f>IFERROR(VLOOKUP(rennerstabel!$F166,TableGeel[[Renners]:[Punten]],2,0),0)</f>
        <v>0</v>
      </c>
      <c r="AH166" s="83">
        <f>IFERROR(VLOOKUP(rennerstabel!$F166,TablePloeg[[Renners]:[Punten]],2,0),0)</f>
        <v>0</v>
      </c>
      <c r="AI166" s="83">
        <f>IFERROR(VLOOKUP(rennerstabel!$F166,TableGroen[[Renners]:[Punten]],2,0),0)</f>
        <v>0</v>
      </c>
      <c r="AJ166" s="83">
        <f>IFERROR(VLOOKUP(rennerstabel!$F166,TableBolletjes[[Renners]:[Punten]],2,0),0)</f>
        <v>0</v>
      </c>
      <c r="AK166" s="83">
        <f>IFERROR(VLOOKUP(rennerstabel!$F166,TableWit[[Renners]:[Punten]],2,0),0)</f>
        <v>0</v>
      </c>
      <c r="AL166" s="92">
        <f>IF(rennerstabel!$D166="DNS",0,1)</f>
        <v>1</v>
      </c>
    </row>
    <row r="167" spans="2:38" x14ac:dyDescent="0.25">
      <c r="B167" s="93"/>
      <c r="C167" s="93"/>
      <c r="D167" s="93"/>
      <c r="E167" s="94">
        <v>166</v>
      </c>
      <c r="F167" s="84" t="s">
        <v>465</v>
      </c>
      <c r="G167" s="84" t="s">
        <v>460</v>
      </c>
      <c r="H167" s="85">
        <f>SUM(L167:AK167)*rennerstabel!$AL167</f>
        <v>0</v>
      </c>
      <c r="I167" s="86">
        <f>SUM(rennerstabel!$L167:$T167)*rennerstabel!$AL167</f>
        <v>0</v>
      </c>
      <c r="J167" s="87">
        <f>SUM(rennerstabel!$U167:$Z167)*rennerstabel!$AL167</f>
        <v>0</v>
      </c>
      <c r="K167" s="88">
        <f>SUM(rennerstabel!$AA167:$AF167)*rennerstabel!$AL167</f>
        <v>0</v>
      </c>
      <c r="L167" s="89">
        <f>IFERROR(VLOOKUP(rennerstabel!$F167,Etappe1[[Rit 1]:[Punten]],2,0),0)</f>
        <v>0</v>
      </c>
      <c r="M167" s="89">
        <f>IFERROR(VLOOKUP(rennerstabel!$F167,Etappe2[[Rit 2]:[Punten]],2,0),0)</f>
        <v>0</v>
      </c>
      <c r="N167" s="89">
        <f>IFERROR(VLOOKUP(rennerstabel!$F167,Etappe3[[Rit 3]:[Punten]],2,0),0)</f>
        <v>0</v>
      </c>
      <c r="O167" s="89">
        <f>IFERROR(VLOOKUP(rennerstabel!$F167,Etappe4[[Rit 4]:[Punten]],2,0),0)</f>
        <v>0</v>
      </c>
      <c r="P167" s="89">
        <f>IFERROR(VLOOKUP(rennerstabel!$F167,Etappe5[[Rit 5]:[Punten]],2,0),0)</f>
        <v>0</v>
      </c>
      <c r="Q167" s="89">
        <f>IFERROR(VLOOKUP(rennerstabel!$F167,Etappe6[[Rit 6]:[Punten]],2,0),0)</f>
        <v>0</v>
      </c>
      <c r="R167" s="89">
        <f>IFERROR(VLOOKUP(rennerstabel!$F167,Etappe7[[Rit 7]:[Punten]],2,0),0)</f>
        <v>0</v>
      </c>
      <c r="S167" s="89">
        <f>IFERROR(VLOOKUP(rennerstabel!$F167,Etappe8[[Rit 8]:[Punten]],2,0),0)</f>
        <v>0</v>
      </c>
      <c r="T167" s="89">
        <f>IFERROR(VLOOKUP(rennerstabel!$F167,Etappe9[[Rit 9]:[Punten]],2,0),0)</f>
        <v>0</v>
      </c>
      <c r="U167" s="90">
        <f>IFERROR(VLOOKUP(rennerstabel!$F167,Etappe10[[Rit 10]:[Punten]],2,0),0)</f>
        <v>0</v>
      </c>
      <c r="V167" s="90">
        <f>IFERROR(VLOOKUP(rennerstabel!$F167,Etappe11[[Rit 11]:[Punten]],2,0),0)</f>
        <v>0</v>
      </c>
      <c r="W167" s="90">
        <f>IFERROR(VLOOKUP(rennerstabel!$F167,Etappe12[[Rit 12]:[Punten]],2,0),0)</f>
        <v>0</v>
      </c>
      <c r="X167" s="90">
        <f>IFERROR(VLOOKUP(rennerstabel!$F167,Etappe13[[Rit 13]:[Punten]],2,0),0)</f>
        <v>0</v>
      </c>
      <c r="Y167" s="90">
        <f>IFERROR(VLOOKUP(rennerstabel!$F167,Etappe14[[Rit 14]:[Punten]],2,0),0)</f>
        <v>0</v>
      </c>
      <c r="Z167" s="90">
        <f>IFERROR(VLOOKUP(rennerstabel!$F167,Etappe15[[Rit 15]:[Punten]],2,0),0)</f>
        <v>0</v>
      </c>
      <c r="AA167" s="91">
        <f>IFERROR(VLOOKUP(rennerstabel!$F167,Etappe16[[Rit 16]:[Punten]],2,0),0)</f>
        <v>0</v>
      </c>
      <c r="AB167" s="91">
        <f>IFERROR(VLOOKUP(rennerstabel!$F167,Etappe17[[Rit 17]:[Punten]],2,0),0)</f>
        <v>0</v>
      </c>
      <c r="AC167" s="91">
        <f>IFERROR(VLOOKUP(rennerstabel!$F167,Etappe18[[Rit 18]:[Punten]],2,0),0)</f>
        <v>0</v>
      </c>
      <c r="AD167" s="91">
        <f>IFERROR(VLOOKUP(rennerstabel!$F167,Etappe19[[Rit 19]:[Punten]],2,0),0)</f>
        <v>0</v>
      </c>
      <c r="AE167" s="91">
        <f>IFERROR(VLOOKUP(rennerstabel!$F167,Etappe20[[Rit 20]:[Punten]],2,0),0)</f>
        <v>0</v>
      </c>
      <c r="AF167" s="91">
        <f>IFERROR(VLOOKUP(rennerstabel!$F167,Etappe21[[Rit 21]:[Punten]],2,0),0)</f>
        <v>0</v>
      </c>
      <c r="AG167" s="93">
        <f>IFERROR(VLOOKUP(rennerstabel!$F167,TableGeel[[Renners]:[Punten]],2,0),0)</f>
        <v>0</v>
      </c>
      <c r="AH167" s="93">
        <f>IFERROR(VLOOKUP(rennerstabel!$F167,TablePloeg[[Renners]:[Punten]],2,0),0)</f>
        <v>0</v>
      </c>
      <c r="AI167" s="93">
        <f>IFERROR(VLOOKUP(rennerstabel!$F167,TableGroen[[Renners]:[Punten]],2,0),0)</f>
        <v>0</v>
      </c>
      <c r="AJ167" s="93">
        <f>IFERROR(VLOOKUP(rennerstabel!$F167,TableBolletjes[[Renners]:[Punten]],2,0),0)</f>
        <v>0</v>
      </c>
      <c r="AK167" s="93">
        <f>IFERROR(VLOOKUP(rennerstabel!$F167,TableWit[[Renners]:[Punten]],2,0),0)</f>
        <v>0</v>
      </c>
      <c r="AL167" s="95">
        <f>IF(rennerstabel!$D167="DNS",0,1)</f>
        <v>1</v>
      </c>
    </row>
    <row r="168" spans="2:38" x14ac:dyDescent="0.25">
      <c r="B168" s="83"/>
      <c r="C168" s="83"/>
      <c r="D168" s="83" t="s">
        <v>517</v>
      </c>
      <c r="E168" s="84">
        <v>167</v>
      </c>
      <c r="F168" s="84" t="s">
        <v>466</v>
      </c>
      <c r="G168" s="84" t="s">
        <v>460</v>
      </c>
      <c r="H168" s="85">
        <f>SUM(L168:AK168)*rennerstabel!$AL168</f>
        <v>0</v>
      </c>
      <c r="I168" s="86">
        <f>SUM(rennerstabel!$L168:$T168)*rennerstabel!$AL168</f>
        <v>0</v>
      </c>
      <c r="J168" s="87">
        <f>SUM(rennerstabel!$U168:$Z168)*rennerstabel!$AL168</f>
        <v>0</v>
      </c>
      <c r="K168" s="88">
        <f>SUM(rennerstabel!$AA168:$AF168)*rennerstabel!$AL168</f>
        <v>0</v>
      </c>
      <c r="L168" s="89">
        <f>IFERROR(VLOOKUP(rennerstabel!$F168,Etappe1[[Rit 1]:[Punten]],2,0),0)</f>
        <v>0</v>
      </c>
      <c r="M168" s="89">
        <f>IFERROR(VLOOKUP(rennerstabel!$F168,Etappe2[[Rit 2]:[Punten]],2,0),0)</f>
        <v>0</v>
      </c>
      <c r="N168" s="89">
        <f>IFERROR(VLOOKUP(rennerstabel!$F168,Etappe3[[Rit 3]:[Punten]],2,0),0)</f>
        <v>0</v>
      </c>
      <c r="O168" s="89">
        <f>IFERROR(VLOOKUP(rennerstabel!$F168,Etappe4[[Rit 4]:[Punten]],2,0),0)</f>
        <v>0</v>
      </c>
      <c r="P168" s="89">
        <f>IFERROR(VLOOKUP(rennerstabel!$F168,Etappe5[[Rit 5]:[Punten]],2,0),0)</f>
        <v>0</v>
      </c>
      <c r="Q168" s="89">
        <f>IFERROR(VLOOKUP(rennerstabel!$F168,Etappe6[[Rit 6]:[Punten]],2,0),0)</f>
        <v>0</v>
      </c>
      <c r="R168" s="89">
        <f>IFERROR(VLOOKUP(rennerstabel!$F168,Etappe7[[Rit 7]:[Punten]],2,0),0)</f>
        <v>0</v>
      </c>
      <c r="S168" s="89">
        <f>IFERROR(VLOOKUP(rennerstabel!$F168,Etappe8[[Rit 8]:[Punten]],2,0),0)</f>
        <v>0</v>
      </c>
      <c r="T168" s="89">
        <f>IFERROR(VLOOKUP(rennerstabel!$F168,Etappe9[[Rit 9]:[Punten]],2,0),0)</f>
        <v>0</v>
      </c>
      <c r="U168" s="90">
        <f>IFERROR(VLOOKUP(rennerstabel!$F168,Etappe10[[Rit 10]:[Punten]],2,0),0)</f>
        <v>0</v>
      </c>
      <c r="V168" s="90">
        <f>IFERROR(VLOOKUP(rennerstabel!$F168,Etappe11[[Rit 11]:[Punten]],2,0),0)</f>
        <v>0</v>
      </c>
      <c r="W168" s="90">
        <f>IFERROR(VLOOKUP(rennerstabel!$F168,Etappe12[[Rit 12]:[Punten]],2,0),0)</f>
        <v>0</v>
      </c>
      <c r="X168" s="90">
        <f>IFERROR(VLOOKUP(rennerstabel!$F168,Etappe13[[Rit 13]:[Punten]],2,0),0)</f>
        <v>0</v>
      </c>
      <c r="Y168" s="90">
        <f>IFERROR(VLOOKUP(rennerstabel!$F168,Etappe14[[Rit 14]:[Punten]],2,0),0)</f>
        <v>0</v>
      </c>
      <c r="Z168" s="90">
        <f>IFERROR(VLOOKUP(rennerstabel!$F168,Etappe15[[Rit 15]:[Punten]],2,0),0)</f>
        <v>0</v>
      </c>
      <c r="AA168" s="91">
        <f>IFERROR(VLOOKUP(rennerstabel!$F168,Etappe16[[Rit 16]:[Punten]],2,0),0)</f>
        <v>0</v>
      </c>
      <c r="AB168" s="91">
        <f>IFERROR(VLOOKUP(rennerstabel!$F168,Etappe17[[Rit 17]:[Punten]],2,0),0)</f>
        <v>0</v>
      </c>
      <c r="AC168" s="91">
        <f>IFERROR(VLOOKUP(rennerstabel!$F168,Etappe18[[Rit 18]:[Punten]],2,0),0)</f>
        <v>0</v>
      </c>
      <c r="AD168" s="91">
        <f>IFERROR(VLOOKUP(rennerstabel!$F168,Etappe19[[Rit 19]:[Punten]],2,0),0)</f>
        <v>0</v>
      </c>
      <c r="AE168" s="91">
        <f>IFERROR(VLOOKUP(rennerstabel!$F168,Etappe20[[Rit 20]:[Punten]],2,0),0)</f>
        <v>0</v>
      </c>
      <c r="AF168" s="91">
        <f>IFERROR(VLOOKUP(rennerstabel!$F168,Etappe21[[Rit 21]:[Punten]],2,0),0)</f>
        <v>0</v>
      </c>
      <c r="AG168" s="83">
        <f>IFERROR(VLOOKUP(rennerstabel!$F168,TableGeel[[Renners]:[Punten]],2,0),0)</f>
        <v>0</v>
      </c>
      <c r="AH168" s="83">
        <f>IFERROR(VLOOKUP(rennerstabel!$F168,TablePloeg[[Renners]:[Punten]],2,0),0)</f>
        <v>0</v>
      </c>
      <c r="AI168" s="83">
        <f>IFERROR(VLOOKUP(rennerstabel!$F168,TableGroen[[Renners]:[Punten]],2,0),0)</f>
        <v>0</v>
      </c>
      <c r="AJ168" s="83">
        <f>IFERROR(VLOOKUP(rennerstabel!$F168,TableBolletjes[[Renners]:[Punten]],2,0),0)</f>
        <v>0</v>
      </c>
      <c r="AK168" s="83">
        <f>IFERROR(VLOOKUP(rennerstabel!$F168,TableWit[[Renners]:[Punten]],2,0),0)</f>
        <v>0</v>
      </c>
      <c r="AL168" s="92">
        <f>IF(rennerstabel!$D168="DNS",0,1)</f>
        <v>0</v>
      </c>
    </row>
    <row r="169" spans="2:38" x14ac:dyDescent="0.25">
      <c r="B169" s="93"/>
      <c r="C169" s="93"/>
      <c r="D169" s="93"/>
      <c r="E169" s="94">
        <v>168</v>
      </c>
      <c r="F169" s="84" t="s">
        <v>467</v>
      </c>
      <c r="G169" s="84" t="s">
        <v>460</v>
      </c>
      <c r="H169" s="85">
        <f>SUM(L169:AK169)*rennerstabel!$AL169</f>
        <v>0</v>
      </c>
      <c r="I169" s="86">
        <f>SUM(rennerstabel!$L169:$T169)*rennerstabel!$AL169</f>
        <v>0</v>
      </c>
      <c r="J169" s="87">
        <f>SUM(rennerstabel!$U169:$Z169)*rennerstabel!$AL169</f>
        <v>0</v>
      </c>
      <c r="K169" s="88">
        <f>SUM(rennerstabel!$AA169:$AF169)*rennerstabel!$AL169</f>
        <v>0</v>
      </c>
      <c r="L169" s="89">
        <f>IFERROR(VLOOKUP(rennerstabel!$F169,Etappe1[[Rit 1]:[Punten]],2,0),0)</f>
        <v>0</v>
      </c>
      <c r="M169" s="89">
        <f>IFERROR(VLOOKUP(rennerstabel!$F169,Etappe2[[Rit 2]:[Punten]],2,0),0)</f>
        <v>0</v>
      </c>
      <c r="N169" s="89">
        <f>IFERROR(VLOOKUP(rennerstabel!$F169,Etappe3[[Rit 3]:[Punten]],2,0),0)</f>
        <v>0</v>
      </c>
      <c r="O169" s="89">
        <f>IFERROR(VLOOKUP(rennerstabel!$F169,Etappe4[[Rit 4]:[Punten]],2,0),0)</f>
        <v>0</v>
      </c>
      <c r="P169" s="89">
        <f>IFERROR(VLOOKUP(rennerstabel!$F169,Etappe5[[Rit 5]:[Punten]],2,0),0)</f>
        <v>0</v>
      </c>
      <c r="Q169" s="89">
        <f>IFERROR(VLOOKUP(rennerstabel!$F169,Etappe6[[Rit 6]:[Punten]],2,0),0)</f>
        <v>0</v>
      </c>
      <c r="R169" s="89">
        <f>IFERROR(VLOOKUP(rennerstabel!$F169,Etappe7[[Rit 7]:[Punten]],2,0),0)</f>
        <v>0</v>
      </c>
      <c r="S169" s="89">
        <f>IFERROR(VLOOKUP(rennerstabel!$F169,Etappe8[[Rit 8]:[Punten]],2,0),0)</f>
        <v>0</v>
      </c>
      <c r="T169" s="89">
        <f>IFERROR(VLOOKUP(rennerstabel!$F169,Etappe9[[Rit 9]:[Punten]],2,0),0)</f>
        <v>0</v>
      </c>
      <c r="U169" s="90">
        <f>IFERROR(VLOOKUP(rennerstabel!$F169,Etappe10[[Rit 10]:[Punten]],2,0),0)</f>
        <v>0</v>
      </c>
      <c r="V169" s="90">
        <f>IFERROR(VLOOKUP(rennerstabel!$F169,Etappe11[[Rit 11]:[Punten]],2,0),0)</f>
        <v>0</v>
      </c>
      <c r="W169" s="90">
        <f>IFERROR(VLOOKUP(rennerstabel!$F169,Etappe12[[Rit 12]:[Punten]],2,0),0)</f>
        <v>0</v>
      </c>
      <c r="X169" s="90">
        <f>IFERROR(VLOOKUP(rennerstabel!$F169,Etappe13[[Rit 13]:[Punten]],2,0),0)</f>
        <v>0</v>
      </c>
      <c r="Y169" s="90">
        <f>IFERROR(VLOOKUP(rennerstabel!$F169,Etappe14[[Rit 14]:[Punten]],2,0),0)</f>
        <v>0</v>
      </c>
      <c r="Z169" s="90">
        <f>IFERROR(VLOOKUP(rennerstabel!$F169,Etappe15[[Rit 15]:[Punten]],2,0),0)</f>
        <v>0</v>
      </c>
      <c r="AA169" s="91">
        <f>IFERROR(VLOOKUP(rennerstabel!$F169,Etappe16[[Rit 16]:[Punten]],2,0),0)</f>
        <v>0</v>
      </c>
      <c r="AB169" s="91">
        <f>IFERROR(VLOOKUP(rennerstabel!$F169,Etappe17[[Rit 17]:[Punten]],2,0),0)</f>
        <v>0</v>
      </c>
      <c r="AC169" s="91">
        <f>IFERROR(VLOOKUP(rennerstabel!$F169,Etappe18[[Rit 18]:[Punten]],2,0),0)</f>
        <v>0</v>
      </c>
      <c r="AD169" s="91">
        <f>IFERROR(VLOOKUP(rennerstabel!$F169,Etappe19[[Rit 19]:[Punten]],2,0),0)</f>
        <v>0</v>
      </c>
      <c r="AE169" s="91">
        <f>IFERROR(VLOOKUP(rennerstabel!$F169,Etappe20[[Rit 20]:[Punten]],2,0),0)</f>
        <v>0</v>
      </c>
      <c r="AF169" s="91">
        <f>IFERROR(VLOOKUP(rennerstabel!$F169,Etappe21[[Rit 21]:[Punten]],2,0),0)</f>
        <v>0</v>
      </c>
      <c r="AG169" s="93">
        <f>IFERROR(VLOOKUP(rennerstabel!$F169,TableGeel[[Renners]:[Punten]],2,0),0)</f>
        <v>0</v>
      </c>
      <c r="AH169" s="93">
        <f>IFERROR(VLOOKUP(rennerstabel!$F169,TablePloeg[[Renners]:[Punten]],2,0),0)</f>
        <v>0</v>
      </c>
      <c r="AI169" s="93">
        <f>IFERROR(VLOOKUP(rennerstabel!$F169,TableGroen[[Renners]:[Punten]],2,0),0)</f>
        <v>0</v>
      </c>
      <c r="AJ169" s="93">
        <f>IFERROR(VLOOKUP(rennerstabel!$F169,TableBolletjes[[Renners]:[Punten]],2,0),0)</f>
        <v>0</v>
      </c>
      <c r="AK169" s="93">
        <f>IFERROR(VLOOKUP(rennerstabel!$F169,TableWit[[Renners]:[Punten]],2,0),0)</f>
        <v>0</v>
      </c>
      <c r="AL169" s="95">
        <f>IF(rennerstabel!$D169="DNS",0,1)</f>
        <v>1</v>
      </c>
    </row>
    <row r="170" spans="2:38" x14ac:dyDescent="0.25">
      <c r="B170" s="83"/>
      <c r="C170" s="83"/>
      <c r="D170" s="83"/>
      <c r="E170" s="84">
        <v>169</v>
      </c>
      <c r="F170" s="84" t="s">
        <v>468</v>
      </c>
      <c r="G170" s="84" t="s">
        <v>460</v>
      </c>
      <c r="H170" s="85">
        <f>SUM(L170:AK170)*rennerstabel!$AL170</f>
        <v>0</v>
      </c>
      <c r="I170" s="86">
        <f>SUM(rennerstabel!$L170:$T170)*rennerstabel!$AL170</f>
        <v>0</v>
      </c>
      <c r="J170" s="87">
        <f>SUM(rennerstabel!$U170:$Z170)*rennerstabel!$AL170</f>
        <v>0</v>
      </c>
      <c r="K170" s="88">
        <f>SUM(rennerstabel!$AA170:$AF170)*rennerstabel!$AL170</f>
        <v>0</v>
      </c>
      <c r="L170" s="89">
        <f>IFERROR(VLOOKUP(rennerstabel!$F170,Etappe1[[Rit 1]:[Punten]],2,0),0)</f>
        <v>0</v>
      </c>
      <c r="M170" s="89">
        <f>IFERROR(VLOOKUP(rennerstabel!$F170,Etappe2[[Rit 2]:[Punten]],2,0),0)</f>
        <v>0</v>
      </c>
      <c r="N170" s="89">
        <f>IFERROR(VLOOKUP(rennerstabel!$F170,Etappe3[[Rit 3]:[Punten]],2,0),0)</f>
        <v>0</v>
      </c>
      <c r="O170" s="89">
        <f>IFERROR(VLOOKUP(rennerstabel!$F170,Etappe4[[Rit 4]:[Punten]],2,0),0)</f>
        <v>0</v>
      </c>
      <c r="P170" s="89">
        <f>IFERROR(VLOOKUP(rennerstabel!$F170,Etappe5[[Rit 5]:[Punten]],2,0),0)</f>
        <v>0</v>
      </c>
      <c r="Q170" s="89">
        <f>IFERROR(VLOOKUP(rennerstabel!$F170,Etappe6[[Rit 6]:[Punten]],2,0),0)</f>
        <v>0</v>
      </c>
      <c r="R170" s="89">
        <f>IFERROR(VLOOKUP(rennerstabel!$F170,Etappe7[[Rit 7]:[Punten]],2,0),0)</f>
        <v>0</v>
      </c>
      <c r="S170" s="89">
        <f>IFERROR(VLOOKUP(rennerstabel!$F170,Etappe8[[Rit 8]:[Punten]],2,0),0)</f>
        <v>0</v>
      </c>
      <c r="T170" s="89">
        <f>IFERROR(VLOOKUP(rennerstabel!$F170,Etappe9[[Rit 9]:[Punten]],2,0),0)</f>
        <v>0</v>
      </c>
      <c r="U170" s="90">
        <f>IFERROR(VLOOKUP(rennerstabel!$F170,Etappe10[[Rit 10]:[Punten]],2,0),0)</f>
        <v>0</v>
      </c>
      <c r="V170" s="90">
        <f>IFERROR(VLOOKUP(rennerstabel!$F170,Etappe11[[Rit 11]:[Punten]],2,0),0)</f>
        <v>0</v>
      </c>
      <c r="W170" s="90">
        <f>IFERROR(VLOOKUP(rennerstabel!$F170,Etappe12[[Rit 12]:[Punten]],2,0),0)</f>
        <v>0</v>
      </c>
      <c r="X170" s="90">
        <f>IFERROR(VLOOKUP(rennerstabel!$F170,Etappe13[[Rit 13]:[Punten]],2,0),0)</f>
        <v>0</v>
      </c>
      <c r="Y170" s="90">
        <f>IFERROR(VLOOKUP(rennerstabel!$F170,Etappe14[[Rit 14]:[Punten]],2,0),0)</f>
        <v>0</v>
      </c>
      <c r="Z170" s="90">
        <f>IFERROR(VLOOKUP(rennerstabel!$F170,Etappe15[[Rit 15]:[Punten]],2,0),0)</f>
        <v>0</v>
      </c>
      <c r="AA170" s="91">
        <f>IFERROR(VLOOKUP(rennerstabel!$F170,Etappe16[[Rit 16]:[Punten]],2,0),0)</f>
        <v>0</v>
      </c>
      <c r="AB170" s="91">
        <f>IFERROR(VLOOKUP(rennerstabel!$F170,Etappe17[[Rit 17]:[Punten]],2,0),0)</f>
        <v>0</v>
      </c>
      <c r="AC170" s="91">
        <f>IFERROR(VLOOKUP(rennerstabel!$F170,Etappe18[[Rit 18]:[Punten]],2,0),0)</f>
        <v>0</v>
      </c>
      <c r="AD170" s="91">
        <f>IFERROR(VLOOKUP(rennerstabel!$F170,Etappe19[[Rit 19]:[Punten]],2,0),0)</f>
        <v>0</v>
      </c>
      <c r="AE170" s="91">
        <f>IFERROR(VLOOKUP(rennerstabel!$F170,Etappe20[[Rit 20]:[Punten]],2,0),0)</f>
        <v>0</v>
      </c>
      <c r="AF170" s="91">
        <f>IFERROR(VLOOKUP(rennerstabel!$F170,Etappe21[[Rit 21]:[Punten]],2,0),0)</f>
        <v>0</v>
      </c>
      <c r="AG170" s="83">
        <f>IFERROR(VLOOKUP(rennerstabel!$F170,TableGeel[[Renners]:[Punten]],2,0),0)</f>
        <v>0</v>
      </c>
      <c r="AH170" s="83">
        <f>IFERROR(VLOOKUP(rennerstabel!$F170,TablePloeg[[Renners]:[Punten]],2,0),0)</f>
        <v>0</v>
      </c>
      <c r="AI170" s="83">
        <f>IFERROR(VLOOKUP(rennerstabel!$F170,TableGroen[[Renners]:[Punten]],2,0),0)</f>
        <v>0</v>
      </c>
      <c r="AJ170" s="83">
        <f>IFERROR(VLOOKUP(rennerstabel!$F170,TableBolletjes[[Renners]:[Punten]],2,0),0)</f>
        <v>0</v>
      </c>
      <c r="AK170" s="83">
        <f>IFERROR(VLOOKUP(rennerstabel!$F170,TableWit[[Renners]:[Punten]],2,0),0)</f>
        <v>0</v>
      </c>
      <c r="AL170" s="92">
        <f>IF(rennerstabel!$D170="DNS",0,1)</f>
        <v>1</v>
      </c>
    </row>
    <row r="171" spans="2:38" x14ac:dyDescent="0.25">
      <c r="B171" s="93"/>
      <c r="C171" s="93"/>
      <c r="D171" s="93" t="s">
        <v>517</v>
      </c>
      <c r="E171" s="94">
        <v>170</v>
      </c>
      <c r="F171" s="84"/>
      <c r="G171" s="84"/>
      <c r="H171" s="85">
        <f>SUM(L171:AK171)*rennerstabel!$AL171</f>
        <v>0</v>
      </c>
      <c r="I171" s="86">
        <f>SUM(rennerstabel!$L171:$T171)*rennerstabel!$AL171</f>
        <v>0</v>
      </c>
      <c r="J171" s="87">
        <f>SUM(rennerstabel!$U171:$Z171)*rennerstabel!$AL171</f>
        <v>0</v>
      </c>
      <c r="K171" s="88">
        <f>SUM(rennerstabel!$AA171:$AF171)*rennerstabel!$AL171</f>
        <v>0</v>
      </c>
      <c r="L171" s="89">
        <f>IFERROR(VLOOKUP(rennerstabel!$F171,Etappe1[[Rit 1]:[Punten]],2,0),0)</f>
        <v>0</v>
      </c>
      <c r="M171" s="89">
        <f>IFERROR(VLOOKUP(rennerstabel!$F171,Etappe2[[Rit 2]:[Punten]],2,0),0)</f>
        <v>0</v>
      </c>
      <c r="N171" s="89">
        <f>IFERROR(VLOOKUP(rennerstabel!$F171,Etappe3[[Rit 3]:[Punten]],2,0),0)</f>
        <v>0</v>
      </c>
      <c r="O171" s="89">
        <f>IFERROR(VLOOKUP(rennerstabel!$F171,Etappe4[[Rit 4]:[Punten]],2,0),0)</f>
        <v>0</v>
      </c>
      <c r="P171" s="89">
        <f>IFERROR(VLOOKUP(rennerstabel!$F171,Etappe5[[Rit 5]:[Punten]],2,0),0)</f>
        <v>0</v>
      </c>
      <c r="Q171" s="89">
        <f>IFERROR(VLOOKUP(rennerstabel!$F171,Etappe6[[Rit 6]:[Punten]],2,0),0)</f>
        <v>0</v>
      </c>
      <c r="R171" s="89">
        <f>IFERROR(VLOOKUP(rennerstabel!$F171,Etappe7[[Rit 7]:[Punten]],2,0),0)</f>
        <v>0</v>
      </c>
      <c r="S171" s="89">
        <f>IFERROR(VLOOKUP(rennerstabel!$F171,Etappe8[[Rit 8]:[Punten]],2,0),0)</f>
        <v>0</v>
      </c>
      <c r="T171" s="89">
        <f>IFERROR(VLOOKUP(rennerstabel!$F171,Etappe9[[Rit 9]:[Punten]],2,0),0)</f>
        <v>0</v>
      </c>
      <c r="U171" s="90">
        <f>IFERROR(VLOOKUP(rennerstabel!$F171,Etappe10[[Rit 10]:[Punten]],2,0),0)</f>
        <v>0</v>
      </c>
      <c r="V171" s="90">
        <f>IFERROR(VLOOKUP(rennerstabel!$F171,Etappe11[[Rit 11]:[Punten]],2,0),0)</f>
        <v>0</v>
      </c>
      <c r="W171" s="90">
        <f>IFERROR(VLOOKUP(rennerstabel!$F171,Etappe12[[Rit 12]:[Punten]],2,0),0)</f>
        <v>0</v>
      </c>
      <c r="X171" s="90">
        <f>IFERROR(VLOOKUP(rennerstabel!$F171,Etappe13[[Rit 13]:[Punten]],2,0),0)</f>
        <v>0</v>
      </c>
      <c r="Y171" s="90">
        <f>IFERROR(VLOOKUP(rennerstabel!$F171,Etappe14[[Rit 14]:[Punten]],2,0),0)</f>
        <v>0</v>
      </c>
      <c r="Z171" s="90">
        <f>IFERROR(VLOOKUP(rennerstabel!$F171,Etappe15[[Rit 15]:[Punten]],2,0),0)</f>
        <v>0</v>
      </c>
      <c r="AA171" s="91">
        <f>IFERROR(VLOOKUP(rennerstabel!$F171,Etappe16[[Rit 16]:[Punten]],2,0),0)</f>
        <v>0</v>
      </c>
      <c r="AB171" s="91">
        <f>IFERROR(VLOOKUP(rennerstabel!$F171,Etappe17[[Rit 17]:[Punten]],2,0),0)</f>
        <v>0</v>
      </c>
      <c r="AC171" s="91">
        <f>IFERROR(VLOOKUP(rennerstabel!$F171,Etappe18[[Rit 18]:[Punten]],2,0),0)</f>
        <v>0</v>
      </c>
      <c r="AD171" s="91">
        <f>IFERROR(VLOOKUP(rennerstabel!$F171,Etappe19[[Rit 19]:[Punten]],2,0),0)</f>
        <v>0</v>
      </c>
      <c r="AE171" s="91">
        <f>IFERROR(VLOOKUP(rennerstabel!$F171,Etappe20[[Rit 20]:[Punten]],2,0),0)</f>
        <v>0</v>
      </c>
      <c r="AF171" s="91">
        <f>IFERROR(VLOOKUP(rennerstabel!$F171,Etappe21[[Rit 21]:[Punten]],2,0),0)</f>
        <v>0</v>
      </c>
      <c r="AG171" s="93">
        <f>IFERROR(VLOOKUP(rennerstabel!$F171,TableGeel[[Renners]:[Punten]],2,0),0)</f>
        <v>0</v>
      </c>
      <c r="AH171" s="93">
        <f>IFERROR(VLOOKUP(rennerstabel!$F171,TablePloeg[[Renners]:[Punten]],2,0),0)</f>
        <v>0</v>
      </c>
      <c r="AI171" s="93">
        <f>IFERROR(VLOOKUP(rennerstabel!$F171,TableGroen[[Renners]:[Punten]],2,0),0)</f>
        <v>0</v>
      </c>
      <c r="AJ171" s="93">
        <f>IFERROR(VLOOKUP(rennerstabel!$F171,TableBolletjes[[Renners]:[Punten]],2,0),0)</f>
        <v>0</v>
      </c>
      <c r="AK171" s="93">
        <f>IFERROR(VLOOKUP(rennerstabel!$F171,TableWit[[Renners]:[Punten]],2,0),0)</f>
        <v>0</v>
      </c>
      <c r="AL171" s="95">
        <f>IF(rennerstabel!$D171="DNS",0,1)</f>
        <v>0</v>
      </c>
    </row>
    <row r="172" spans="2:38" x14ac:dyDescent="0.25">
      <c r="B172" s="83"/>
      <c r="C172" s="83"/>
      <c r="D172" s="83"/>
      <c r="E172" s="84">
        <v>171</v>
      </c>
      <c r="F172" s="84" t="s">
        <v>186</v>
      </c>
      <c r="G172" s="84" t="s">
        <v>469</v>
      </c>
      <c r="H172" s="85">
        <f>SUM(L172:AK172)*rennerstabel!$AL172</f>
        <v>0</v>
      </c>
      <c r="I172" s="86">
        <f>SUM(rennerstabel!$L172:$T172)*rennerstabel!$AL172</f>
        <v>0</v>
      </c>
      <c r="J172" s="87">
        <f>SUM(rennerstabel!$U172:$Z172)*rennerstabel!$AL172</f>
        <v>0</v>
      </c>
      <c r="K172" s="88">
        <f>SUM(rennerstabel!$AA172:$AF172)*rennerstabel!$AL172</f>
        <v>0</v>
      </c>
      <c r="L172" s="89">
        <f>IFERROR(VLOOKUP(rennerstabel!$F172,Etappe1[[Rit 1]:[Punten]],2,0),0)</f>
        <v>0</v>
      </c>
      <c r="M172" s="89">
        <f>IFERROR(VLOOKUP(rennerstabel!$F172,Etappe2[[Rit 2]:[Punten]],2,0),0)</f>
        <v>0</v>
      </c>
      <c r="N172" s="89">
        <f>IFERROR(VLOOKUP(rennerstabel!$F172,Etappe3[[Rit 3]:[Punten]],2,0),0)</f>
        <v>0</v>
      </c>
      <c r="O172" s="89">
        <f>IFERROR(VLOOKUP(rennerstabel!$F172,Etappe4[[Rit 4]:[Punten]],2,0),0)</f>
        <v>0</v>
      </c>
      <c r="P172" s="89">
        <f>IFERROR(VLOOKUP(rennerstabel!$F172,Etappe5[[Rit 5]:[Punten]],2,0),0)</f>
        <v>0</v>
      </c>
      <c r="Q172" s="89">
        <f>IFERROR(VLOOKUP(rennerstabel!$F172,Etappe6[[Rit 6]:[Punten]],2,0),0)</f>
        <v>0</v>
      </c>
      <c r="R172" s="89">
        <f>IFERROR(VLOOKUP(rennerstabel!$F172,Etappe7[[Rit 7]:[Punten]],2,0),0)</f>
        <v>0</v>
      </c>
      <c r="S172" s="89">
        <f>IFERROR(VLOOKUP(rennerstabel!$F172,Etappe8[[Rit 8]:[Punten]],2,0),0)</f>
        <v>0</v>
      </c>
      <c r="T172" s="89">
        <f>IFERROR(VLOOKUP(rennerstabel!$F172,Etappe9[[Rit 9]:[Punten]],2,0),0)</f>
        <v>0</v>
      </c>
      <c r="U172" s="90">
        <f>IFERROR(VLOOKUP(rennerstabel!$F172,Etappe10[[Rit 10]:[Punten]],2,0),0)</f>
        <v>0</v>
      </c>
      <c r="V172" s="90">
        <f>IFERROR(VLOOKUP(rennerstabel!$F172,Etappe11[[Rit 11]:[Punten]],2,0),0)</f>
        <v>0</v>
      </c>
      <c r="W172" s="90">
        <f>IFERROR(VLOOKUP(rennerstabel!$F172,Etappe12[[Rit 12]:[Punten]],2,0),0)</f>
        <v>0</v>
      </c>
      <c r="X172" s="90">
        <f>IFERROR(VLOOKUP(rennerstabel!$F172,Etappe13[[Rit 13]:[Punten]],2,0),0)</f>
        <v>0</v>
      </c>
      <c r="Y172" s="90">
        <f>IFERROR(VLOOKUP(rennerstabel!$F172,Etappe14[[Rit 14]:[Punten]],2,0),0)</f>
        <v>0</v>
      </c>
      <c r="Z172" s="90">
        <f>IFERROR(VLOOKUP(rennerstabel!$F172,Etappe15[[Rit 15]:[Punten]],2,0),0)</f>
        <v>0</v>
      </c>
      <c r="AA172" s="91">
        <f>IFERROR(VLOOKUP(rennerstabel!$F172,Etappe16[[Rit 16]:[Punten]],2,0),0)</f>
        <v>0</v>
      </c>
      <c r="AB172" s="91">
        <f>IFERROR(VLOOKUP(rennerstabel!$F172,Etappe17[[Rit 17]:[Punten]],2,0),0)</f>
        <v>0</v>
      </c>
      <c r="AC172" s="91">
        <f>IFERROR(VLOOKUP(rennerstabel!$F172,Etappe18[[Rit 18]:[Punten]],2,0),0)</f>
        <v>0</v>
      </c>
      <c r="AD172" s="91">
        <f>IFERROR(VLOOKUP(rennerstabel!$F172,Etappe19[[Rit 19]:[Punten]],2,0),0)</f>
        <v>0</v>
      </c>
      <c r="AE172" s="91">
        <f>IFERROR(VLOOKUP(rennerstabel!$F172,Etappe20[[Rit 20]:[Punten]],2,0),0)</f>
        <v>0</v>
      </c>
      <c r="AF172" s="91">
        <f>IFERROR(VLOOKUP(rennerstabel!$F172,Etappe21[[Rit 21]:[Punten]],2,0),0)</f>
        <v>0</v>
      </c>
      <c r="AG172" s="83">
        <f>IFERROR(VLOOKUP(rennerstabel!$F172,TableGeel[[Renners]:[Punten]],2,0),0)</f>
        <v>0</v>
      </c>
      <c r="AH172" s="83">
        <f>IFERROR(VLOOKUP(rennerstabel!$F172,TablePloeg[[Renners]:[Punten]],2,0),0)</f>
        <v>0</v>
      </c>
      <c r="AI172" s="83">
        <f>IFERROR(VLOOKUP(rennerstabel!$F172,TableGroen[[Renners]:[Punten]],2,0),0)</f>
        <v>0</v>
      </c>
      <c r="AJ172" s="83">
        <f>IFERROR(VLOOKUP(rennerstabel!$F172,TableBolletjes[[Renners]:[Punten]],2,0),0)</f>
        <v>0</v>
      </c>
      <c r="AK172" s="83">
        <f>IFERROR(VLOOKUP(rennerstabel!$F172,TableWit[[Renners]:[Punten]],2,0),0)</f>
        <v>0</v>
      </c>
      <c r="AL172" s="92">
        <f>IF(rennerstabel!$D172="DNS",0,1)</f>
        <v>1</v>
      </c>
    </row>
    <row r="173" spans="2:38" x14ac:dyDescent="0.25">
      <c r="B173" s="93"/>
      <c r="C173" s="93"/>
      <c r="D173" s="93"/>
      <c r="E173" s="94">
        <v>172</v>
      </c>
      <c r="F173" s="84" t="s">
        <v>184</v>
      </c>
      <c r="G173" s="84" t="s">
        <v>469</v>
      </c>
      <c r="H173" s="85">
        <f>SUM(L173:AK173)*rennerstabel!$AL173</f>
        <v>0</v>
      </c>
      <c r="I173" s="86">
        <f>SUM(rennerstabel!$L173:$T173)*rennerstabel!$AL173</f>
        <v>0</v>
      </c>
      <c r="J173" s="87">
        <f>SUM(rennerstabel!$U173:$Z173)*rennerstabel!$AL173</f>
        <v>0</v>
      </c>
      <c r="K173" s="88">
        <f>SUM(rennerstabel!$AA173:$AF173)*rennerstabel!$AL173</f>
        <v>0</v>
      </c>
      <c r="L173" s="89">
        <f>IFERROR(VLOOKUP(rennerstabel!$F173,Etappe1[[Rit 1]:[Punten]],2,0),0)</f>
        <v>0</v>
      </c>
      <c r="M173" s="89">
        <f>IFERROR(VLOOKUP(rennerstabel!$F173,Etappe2[[Rit 2]:[Punten]],2,0),0)</f>
        <v>0</v>
      </c>
      <c r="N173" s="89">
        <f>IFERROR(VLOOKUP(rennerstabel!$F173,Etappe3[[Rit 3]:[Punten]],2,0),0)</f>
        <v>0</v>
      </c>
      <c r="O173" s="89">
        <f>IFERROR(VLOOKUP(rennerstabel!$F173,Etappe4[[Rit 4]:[Punten]],2,0),0)</f>
        <v>0</v>
      </c>
      <c r="P173" s="89">
        <f>IFERROR(VLOOKUP(rennerstabel!$F173,Etappe5[[Rit 5]:[Punten]],2,0),0)</f>
        <v>0</v>
      </c>
      <c r="Q173" s="89">
        <f>IFERROR(VLOOKUP(rennerstabel!$F173,Etappe6[[Rit 6]:[Punten]],2,0),0)</f>
        <v>0</v>
      </c>
      <c r="R173" s="89">
        <f>IFERROR(VLOOKUP(rennerstabel!$F173,Etappe7[[Rit 7]:[Punten]],2,0),0)</f>
        <v>0</v>
      </c>
      <c r="S173" s="89">
        <f>IFERROR(VLOOKUP(rennerstabel!$F173,Etappe8[[Rit 8]:[Punten]],2,0),0)</f>
        <v>0</v>
      </c>
      <c r="T173" s="89">
        <f>IFERROR(VLOOKUP(rennerstabel!$F173,Etappe9[[Rit 9]:[Punten]],2,0),0)</f>
        <v>0</v>
      </c>
      <c r="U173" s="90">
        <f>IFERROR(VLOOKUP(rennerstabel!$F173,Etappe10[[Rit 10]:[Punten]],2,0),0)</f>
        <v>0</v>
      </c>
      <c r="V173" s="90">
        <f>IFERROR(VLOOKUP(rennerstabel!$F173,Etappe11[[Rit 11]:[Punten]],2,0),0)</f>
        <v>0</v>
      </c>
      <c r="W173" s="90">
        <f>IFERROR(VLOOKUP(rennerstabel!$F173,Etappe12[[Rit 12]:[Punten]],2,0),0)</f>
        <v>0</v>
      </c>
      <c r="X173" s="90">
        <f>IFERROR(VLOOKUP(rennerstabel!$F173,Etappe13[[Rit 13]:[Punten]],2,0),0)</f>
        <v>0</v>
      </c>
      <c r="Y173" s="90">
        <f>IFERROR(VLOOKUP(rennerstabel!$F173,Etappe14[[Rit 14]:[Punten]],2,0),0)</f>
        <v>0</v>
      </c>
      <c r="Z173" s="90">
        <f>IFERROR(VLOOKUP(rennerstabel!$F173,Etappe15[[Rit 15]:[Punten]],2,0),0)</f>
        <v>0</v>
      </c>
      <c r="AA173" s="91">
        <f>IFERROR(VLOOKUP(rennerstabel!$F173,Etappe16[[Rit 16]:[Punten]],2,0),0)</f>
        <v>0</v>
      </c>
      <c r="AB173" s="91">
        <f>IFERROR(VLOOKUP(rennerstabel!$F173,Etappe17[[Rit 17]:[Punten]],2,0),0)</f>
        <v>0</v>
      </c>
      <c r="AC173" s="91">
        <f>IFERROR(VLOOKUP(rennerstabel!$F173,Etappe18[[Rit 18]:[Punten]],2,0),0)</f>
        <v>0</v>
      </c>
      <c r="AD173" s="91">
        <f>IFERROR(VLOOKUP(rennerstabel!$F173,Etappe19[[Rit 19]:[Punten]],2,0),0)</f>
        <v>0</v>
      </c>
      <c r="AE173" s="91">
        <f>IFERROR(VLOOKUP(rennerstabel!$F173,Etappe20[[Rit 20]:[Punten]],2,0),0)</f>
        <v>0</v>
      </c>
      <c r="AF173" s="91">
        <f>IFERROR(VLOOKUP(rennerstabel!$F173,Etappe21[[Rit 21]:[Punten]],2,0),0)</f>
        <v>0</v>
      </c>
      <c r="AG173" s="93">
        <f>IFERROR(VLOOKUP(rennerstabel!$F173,TableGeel[[Renners]:[Punten]],2,0),0)</f>
        <v>0</v>
      </c>
      <c r="AH173" s="93">
        <f>IFERROR(VLOOKUP(rennerstabel!$F173,TablePloeg[[Renners]:[Punten]],2,0),0)</f>
        <v>0</v>
      </c>
      <c r="AI173" s="93">
        <f>IFERROR(VLOOKUP(rennerstabel!$F173,TableGroen[[Renners]:[Punten]],2,0),0)</f>
        <v>0</v>
      </c>
      <c r="AJ173" s="93">
        <f>IFERROR(VLOOKUP(rennerstabel!$F173,TableBolletjes[[Renners]:[Punten]],2,0),0)</f>
        <v>0</v>
      </c>
      <c r="AK173" s="93">
        <f>IFERROR(VLOOKUP(rennerstabel!$F173,TableWit[[Renners]:[Punten]],2,0),0)</f>
        <v>0</v>
      </c>
      <c r="AL173" s="95">
        <f>IF(rennerstabel!$D173="DNS",0,1)</f>
        <v>1</v>
      </c>
    </row>
    <row r="174" spans="2:38" x14ac:dyDescent="0.25">
      <c r="B174" s="83"/>
      <c r="C174" s="83"/>
      <c r="D174" s="83"/>
      <c r="E174" s="84">
        <v>173</v>
      </c>
      <c r="F174" s="84" t="s">
        <v>470</v>
      </c>
      <c r="G174" s="84" t="s">
        <v>469</v>
      </c>
      <c r="H174" s="85">
        <f>SUM(L174:AK174)*rennerstabel!$AL174</f>
        <v>30</v>
      </c>
      <c r="I174" s="86">
        <f>SUM(rennerstabel!$L174:$T174)*rennerstabel!$AL174</f>
        <v>30</v>
      </c>
      <c r="J174" s="87">
        <f>SUM(rennerstabel!$U174:$Z174)*rennerstabel!$AL174</f>
        <v>0</v>
      </c>
      <c r="K174" s="88">
        <f>SUM(rennerstabel!$AA174:$AF174)*rennerstabel!$AL174</f>
        <v>0</v>
      </c>
      <c r="L174" s="89">
        <f>IFERROR(VLOOKUP(rennerstabel!$F174,Etappe1[[Rit 1]:[Punten]],2,0),0)</f>
        <v>30</v>
      </c>
      <c r="M174" s="89">
        <f>IFERROR(VLOOKUP(rennerstabel!$F174,Etappe2[[Rit 2]:[Punten]],2,0),0)</f>
        <v>0</v>
      </c>
      <c r="N174" s="89">
        <f>IFERROR(VLOOKUP(rennerstabel!$F174,Etappe3[[Rit 3]:[Punten]],2,0),0)</f>
        <v>0</v>
      </c>
      <c r="O174" s="89">
        <f>IFERROR(VLOOKUP(rennerstabel!$F174,Etappe4[[Rit 4]:[Punten]],2,0),0)</f>
        <v>0</v>
      </c>
      <c r="P174" s="89">
        <f>IFERROR(VLOOKUP(rennerstabel!$F174,Etappe5[[Rit 5]:[Punten]],2,0),0)</f>
        <v>0</v>
      </c>
      <c r="Q174" s="89">
        <f>IFERROR(VLOOKUP(rennerstabel!$F174,Etappe6[[Rit 6]:[Punten]],2,0),0)</f>
        <v>0</v>
      </c>
      <c r="R174" s="89">
        <f>IFERROR(VLOOKUP(rennerstabel!$F174,Etappe7[[Rit 7]:[Punten]],2,0),0)</f>
        <v>0</v>
      </c>
      <c r="S174" s="89">
        <f>IFERROR(VLOOKUP(rennerstabel!$F174,Etappe8[[Rit 8]:[Punten]],2,0),0)</f>
        <v>0</v>
      </c>
      <c r="T174" s="89">
        <f>IFERROR(VLOOKUP(rennerstabel!$F174,Etappe9[[Rit 9]:[Punten]],2,0),0)</f>
        <v>0</v>
      </c>
      <c r="U174" s="90">
        <f>IFERROR(VLOOKUP(rennerstabel!$F174,Etappe10[[Rit 10]:[Punten]],2,0),0)</f>
        <v>0</v>
      </c>
      <c r="V174" s="90">
        <f>IFERROR(VLOOKUP(rennerstabel!$F174,Etappe11[[Rit 11]:[Punten]],2,0),0)</f>
        <v>0</v>
      </c>
      <c r="W174" s="90">
        <f>IFERROR(VLOOKUP(rennerstabel!$F174,Etappe12[[Rit 12]:[Punten]],2,0),0)</f>
        <v>0</v>
      </c>
      <c r="X174" s="90">
        <f>IFERROR(VLOOKUP(rennerstabel!$F174,Etappe13[[Rit 13]:[Punten]],2,0),0)</f>
        <v>0</v>
      </c>
      <c r="Y174" s="90">
        <f>IFERROR(VLOOKUP(rennerstabel!$F174,Etappe14[[Rit 14]:[Punten]],2,0),0)</f>
        <v>0</v>
      </c>
      <c r="Z174" s="90">
        <f>IFERROR(VLOOKUP(rennerstabel!$F174,Etappe15[[Rit 15]:[Punten]],2,0),0)</f>
        <v>0</v>
      </c>
      <c r="AA174" s="91">
        <f>IFERROR(VLOOKUP(rennerstabel!$F174,Etappe16[[Rit 16]:[Punten]],2,0),0)</f>
        <v>0</v>
      </c>
      <c r="AB174" s="91">
        <f>IFERROR(VLOOKUP(rennerstabel!$F174,Etappe17[[Rit 17]:[Punten]],2,0),0)</f>
        <v>0</v>
      </c>
      <c r="AC174" s="91">
        <f>IFERROR(VLOOKUP(rennerstabel!$F174,Etappe18[[Rit 18]:[Punten]],2,0),0)</f>
        <v>0</v>
      </c>
      <c r="AD174" s="91">
        <f>IFERROR(VLOOKUP(rennerstabel!$F174,Etappe19[[Rit 19]:[Punten]],2,0),0)</f>
        <v>0</v>
      </c>
      <c r="AE174" s="91">
        <f>IFERROR(VLOOKUP(rennerstabel!$F174,Etappe20[[Rit 20]:[Punten]],2,0),0)</f>
        <v>0</v>
      </c>
      <c r="AF174" s="91">
        <f>IFERROR(VLOOKUP(rennerstabel!$F174,Etappe21[[Rit 21]:[Punten]],2,0),0)</f>
        <v>0</v>
      </c>
      <c r="AG174" s="83">
        <f>IFERROR(VLOOKUP(rennerstabel!$F174,TableGeel[[Renners]:[Punten]],2,0),0)</f>
        <v>0</v>
      </c>
      <c r="AH174" s="83">
        <f>IFERROR(VLOOKUP(rennerstabel!$F174,TablePloeg[[Renners]:[Punten]],2,0),0)</f>
        <v>0</v>
      </c>
      <c r="AI174" s="83">
        <f>IFERROR(VLOOKUP(rennerstabel!$F174,TableGroen[[Renners]:[Punten]],2,0),0)</f>
        <v>0</v>
      </c>
      <c r="AJ174" s="83">
        <f>IFERROR(VLOOKUP(rennerstabel!$F174,TableBolletjes[[Renners]:[Punten]],2,0),0)</f>
        <v>0</v>
      </c>
      <c r="AK174" s="83">
        <f>IFERROR(VLOOKUP(rennerstabel!$F174,TableWit[[Renners]:[Punten]],2,0),0)</f>
        <v>0</v>
      </c>
      <c r="AL174" s="92">
        <f>IF(rennerstabel!$D174="DNS",0,1)</f>
        <v>1</v>
      </c>
    </row>
    <row r="175" spans="2:38" x14ac:dyDescent="0.25">
      <c r="B175" s="93"/>
      <c r="C175" s="93"/>
      <c r="D175" s="93"/>
      <c r="E175" s="94">
        <v>174</v>
      </c>
      <c r="F175" s="84" t="s">
        <v>471</v>
      </c>
      <c r="G175" s="84" t="s">
        <v>469</v>
      </c>
      <c r="H175" s="85">
        <f>SUM(L175:AK175)*rennerstabel!$AL175</f>
        <v>6</v>
      </c>
      <c r="I175" s="86">
        <f>SUM(rennerstabel!$L175:$T175)*rennerstabel!$AL175</f>
        <v>6</v>
      </c>
      <c r="J175" s="87">
        <f>SUM(rennerstabel!$U175:$Z175)*rennerstabel!$AL175</f>
        <v>0</v>
      </c>
      <c r="K175" s="88">
        <f>SUM(rennerstabel!$AA175:$AF175)*rennerstabel!$AL175</f>
        <v>0</v>
      </c>
      <c r="L175" s="89">
        <f>IFERROR(VLOOKUP(rennerstabel!$F175,Etappe1[[Rit 1]:[Punten]],2,0),0)</f>
        <v>6</v>
      </c>
      <c r="M175" s="89">
        <f>IFERROR(VLOOKUP(rennerstabel!$F175,Etappe2[[Rit 2]:[Punten]],2,0),0)</f>
        <v>0</v>
      </c>
      <c r="N175" s="89">
        <f>IFERROR(VLOOKUP(rennerstabel!$F175,Etappe3[[Rit 3]:[Punten]],2,0),0)</f>
        <v>0</v>
      </c>
      <c r="O175" s="89">
        <f>IFERROR(VLOOKUP(rennerstabel!$F175,Etappe4[[Rit 4]:[Punten]],2,0),0)</f>
        <v>0</v>
      </c>
      <c r="P175" s="89">
        <f>IFERROR(VLOOKUP(rennerstabel!$F175,Etappe5[[Rit 5]:[Punten]],2,0),0)</f>
        <v>0</v>
      </c>
      <c r="Q175" s="89">
        <f>IFERROR(VLOOKUP(rennerstabel!$F175,Etappe6[[Rit 6]:[Punten]],2,0),0)</f>
        <v>0</v>
      </c>
      <c r="R175" s="89">
        <f>IFERROR(VLOOKUP(rennerstabel!$F175,Etappe7[[Rit 7]:[Punten]],2,0),0)</f>
        <v>0</v>
      </c>
      <c r="S175" s="89">
        <f>IFERROR(VLOOKUP(rennerstabel!$F175,Etappe8[[Rit 8]:[Punten]],2,0),0)</f>
        <v>0</v>
      </c>
      <c r="T175" s="89">
        <f>IFERROR(VLOOKUP(rennerstabel!$F175,Etappe9[[Rit 9]:[Punten]],2,0),0)</f>
        <v>0</v>
      </c>
      <c r="U175" s="90">
        <f>IFERROR(VLOOKUP(rennerstabel!$F175,Etappe10[[Rit 10]:[Punten]],2,0),0)</f>
        <v>0</v>
      </c>
      <c r="V175" s="90">
        <f>IFERROR(VLOOKUP(rennerstabel!$F175,Etappe11[[Rit 11]:[Punten]],2,0),0)</f>
        <v>0</v>
      </c>
      <c r="W175" s="90">
        <f>IFERROR(VLOOKUP(rennerstabel!$F175,Etappe12[[Rit 12]:[Punten]],2,0),0)</f>
        <v>0</v>
      </c>
      <c r="X175" s="90">
        <f>IFERROR(VLOOKUP(rennerstabel!$F175,Etappe13[[Rit 13]:[Punten]],2,0),0)</f>
        <v>0</v>
      </c>
      <c r="Y175" s="90">
        <f>IFERROR(VLOOKUP(rennerstabel!$F175,Etappe14[[Rit 14]:[Punten]],2,0),0)</f>
        <v>0</v>
      </c>
      <c r="Z175" s="90">
        <f>IFERROR(VLOOKUP(rennerstabel!$F175,Etappe15[[Rit 15]:[Punten]],2,0),0)</f>
        <v>0</v>
      </c>
      <c r="AA175" s="91">
        <f>IFERROR(VLOOKUP(rennerstabel!$F175,Etappe16[[Rit 16]:[Punten]],2,0),0)</f>
        <v>0</v>
      </c>
      <c r="AB175" s="91">
        <f>IFERROR(VLOOKUP(rennerstabel!$F175,Etappe17[[Rit 17]:[Punten]],2,0),0)</f>
        <v>0</v>
      </c>
      <c r="AC175" s="91">
        <f>IFERROR(VLOOKUP(rennerstabel!$F175,Etappe18[[Rit 18]:[Punten]],2,0),0)</f>
        <v>0</v>
      </c>
      <c r="AD175" s="91">
        <f>IFERROR(VLOOKUP(rennerstabel!$F175,Etappe19[[Rit 19]:[Punten]],2,0),0)</f>
        <v>0</v>
      </c>
      <c r="AE175" s="91">
        <f>IFERROR(VLOOKUP(rennerstabel!$F175,Etappe20[[Rit 20]:[Punten]],2,0),0)</f>
        <v>0</v>
      </c>
      <c r="AF175" s="91">
        <f>IFERROR(VLOOKUP(rennerstabel!$F175,Etappe21[[Rit 21]:[Punten]],2,0),0)</f>
        <v>0</v>
      </c>
      <c r="AG175" s="93">
        <f>IFERROR(VLOOKUP(rennerstabel!$F175,TableGeel[[Renners]:[Punten]],2,0),0)</f>
        <v>0</v>
      </c>
      <c r="AH175" s="93">
        <f>IFERROR(VLOOKUP(rennerstabel!$F175,TablePloeg[[Renners]:[Punten]],2,0),0)</f>
        <v>0</v>
      </c>
      <c r="AI175" s="93">
        <f>IFERROR(VLOOKUP(rennerstabel!$F175,TableGroen[[Renners]:[Punten]],2,0),0)</f>
        <v>0</v>
      </c>
      <c r="AJ175" s="93">
        <f>IFERROR(VLOOKUP(rennerstabel!$F175,TableBolletjes[[Renners]:[Punten]],2,0),0)</f>
        <v>0</v>
      </c>
      <c r="AK175" s="93">
        <f>IFERROR(VLOOKUP(rennerstabel!$F175,TableWit[[Renners]:[Punten]],2,0),0)</f>
        <v>0</v>
      </c>
      <c r="AL175" s="95">
        <f>IF(rennerstabel!$D175="DNS",0,1)</f>
        <v>1</v>
      </c>
    </row>
    <row r="176" spans="2:38" x14ac:dyDescent="0.25">
      <c r="B176" s="83"/>
      <c r="C176" s="83"/>
      <c r="D176" s="83"/>
      <c r="E176" s="84">
        <v>175</v>
      </c>
      <c r="F176" s="84" t="s">
        <v>472</v>
      </c>
      <c r="G176" s="84" t="s">
        <v>469</v>
      </c>
      <c r="H176" s="85">
        <f>SUM(L176:AK176)*rennerstabel!$AL176</f>
        <v>0</v>
      </c>
      <c r="I176" s="86">
        <f>SUM(rennerstabel!$L176:$T176)*rennerstabel!$AL176</f>
        <v>0</v>
      </c>
      <c r="J176" s="87">
        <f>SUM(rennerstabel!$U176:$Z176)*rennerstabel!$AL176</f>
        <v>0</v>
      </c>
      <c r="K176" s="88">
        <f>SUM(rennerstabel!$AA176:$AF176)*rennerstabel!$AL176</f>
        <v>0</v>
      </c>
      <c r="L176" s="89">
        <f>IFERROR(VLOOKUP(rennerstabel!$F176,Etappe1[[Rit 1]:[Punten]],2,0),0)</f>
        <v>0</v>
      </c>
      <c r="M176" s="89">
        <f>IFERROR(VLOOKUP(rennerstabel!$F176,Etappe2[[Rit 2]:[Punten]],2,0),0)</f>
        <v>0</v>
      </c>
      <c r="N176" s="89">
        <f>IFERROR(VLOOKUP(rennerstabel!$F176,Etappe3[[Rit 3]:[Punten]],2,0),0)</f>
        <v>0</v>
      </c>
      <c r="O176" s="89">
        <f>IFERROR(VLOOKUP(rennerstabel!$F176,Etappe4[[Rit 4]:[Punten]],2,0),0)</f>
        <v>0</v>
      </c>
      <c r="P176" s="89">
        <f>IFERROR(VLOOKUP(rennerstabel!$F176,Etappe5[[Rit 5]:[Punten]],2,0),0)</f>
        <v>0</v>
      </c>
      <c r="Q176" s="89">
        <f>IFERROR(VLOOKUP(rennerstabel!$F176,Etappe6[[Rit 6]:[Punten]],2,0),0)</f>
        <v>0</v>
      </c>
      <c r="R176" s="89">
        <f>IFERROR(VLOOKUP(rennerstabel!$F176,Etappe7[[Rit 7]:[Punten]],2,0),0)</f>
        <v>0</v>
      </c>
      <c r="S176" s="89">
        <f>IFERROR(VLOOKUP(rennerstabel!$F176,Etappe8[[Rit 8]:[Punten]],2,0),0)</f>
        <v>0</v>
      </c>
      <c r="T176" s="89">
        <f>IFERROR(VLOOKUP(rennerstabel!$F176,Etappe9[[Rit 9]:[Punten]],2,0),0)</f>
        <v>0</v>
      </c>
      <c r="U176" s="90">
        <f>IFERROR(VLOOKUP(rennerstabel!$F176,Etappe10[[Rit 10]:[Punten]],2,0),0)</f>
        <v>0</v>
      </c>
      <c r="V176" s="90">
        <f>IFERROR(VLOOKUP(rennerstabel!$F176,Etappe11[[Rit 11]:[Punten]],2,0),0)</f>
        <v>0</v>
      </c>
      <c r="W176" s="90">
        <f>IFERROR(VLOOKUP(rennerstabel!$F176,Etappe12[[Rit 12]:[Punten]],2,0),0)</f>
        <v>0</v>
      </c>
      <c r="X176" s="90">
        <f>IFERROR(VLOOKUP(rennerstabel!$F176,Etappe13[[Rit 13]:[Punten]],2,0),0)</f>
        <v>0</v>
      </c>
      <c r="Y176" s="90">
        <f>IFERROR(VLOOKUP(rennerstabel!$F176,Etappe14[[Rit 14]:[Punten]],2,0),0)</f>
        <v>0</v>
      </c>
      <c r="Z176" s="90">
        <f>IFERROR(VLOOKUP(rennerstabel!$F176,Etappe15[[Rit 15]:[Punten]],2,0),0)</f>
        <v>0</v>
      </c>
      <c r="AA176" s="91">
        <f>IFERROR(VLOOKUP(rennerstabel!$F176,Etappe16[[Rit 16]:[Punten]],2,0),0)</f>
        <v>0</v>
      </c>
      <c r="AB176" s="91">
        <f>IFERROR(VLOOKUP(rennerstabel!$F176,Etappe17[[Rit 17]:[Punten]],2,0),0)</f>
        <v>0</v>
      </c>
      <c r="AC176" s="91">
        <f>IFERROR(VLOOKUP(rennerstabel!$F176,Etappe18[[Rit 18]:[Punten]],2,0),0)</f>
        <v>0</v>
      </c>
      <c r="AD176" s="91">
        <f>IFERROR(VLOOKUP(rennerstabel!$F176,Etappe19[[Rit 19]:[Punten]],2,0),0)</f>
        <v>0</v>
      </c>
      <c r="AE176" s="91">
        <f>IFERROR(VLOOKUP(rennerstabel!$F176,Etappe20[[Rit 20]:[Punten]],2,0),0)</f>
        <v>0</v>
      </c>
      <c r="AF176" s="91">
        <f>IFERROR(VLOOKUP(rennerstabel!$F176,Etappe21[[Rit 21]:[Punten]],2,0),0)</f>
        <v>0</v>
      </c>
      <c r="AG176" s="83">
        <f>IFERROR(VLOOKUP(rennerstabel!$F176,TableGeel[[Renners]:[Punten]],2,0),0)</f>
        <v>0</v>
      </c>
      <c r="AH176" s="83">
        <f>IFERROR(VLOOKUP(rennerstabel!$F176,TablePloeg[[Renners]:[Punten]],2,0),0)</f>
        <v>0</v>
      </c>
      <c r="AI176" s="83">
        <f>IFERROR(VLOOKUP(rennerstabel!$F176,TableGroen[[Renners]:[Punten]],2,0),0)</f>
        <v>0</v>
      </c>
      <c r="AJ176" s="83">
        <f>IFERROR(VLOOKUP(rennerstabel!$F176,TableBolletjes[[Renners]:[Punten]],2,0),0)</f>
        <v>0</v>
      </c>
      <c r="AK176" s="83">
        <f>IFERROR(VLOOKUP(rennerstabel!$F176,TableWit[[Renners]:[Punten]],2,0),0)</f>
        <v>0</v>
      </c>
      <c r="AL176" s="92">
        <f>IF(rennerstabel!$D176="DNS",0,1)</f>
        <v>1</v>
      </c>
    </row>
    <row r="177" spans="2:38" x14ac:dyDescent="0.25">
      <c r="B177" s="93"/>
      <c r="C177" s="93"/>
      <c r="D177" s="93" t="s">
        <v>517</v>
      </c>
      <c r="E177" s="94">
        <v>176</v>
      </c>
      <c r="F177" s="84" t="s">
        <v>473</v>
      </c>
      <c r="G177" s="84" t="s">
        <v>469</v>
      </c>
      <c r="H177" s="85">
        <f>SUM(L177:AK177)*rennerstabel!$AL177</f>
        <v>0</v>
      </c>
      <c r="I177" s="86">
        <f>SUM(rennerstabel!$L177:$T177)*rennerstabel!$AL177</f>
        <v>0</v>
      </c>
      <c r="J177" s="87">
        <f>SUM(rennerstabel!$U177:$Z177)*rennerstabel!$AL177</f>
        <v>0</v>
      </c>
      <c r="K177" s="88">
        <f>SUM(rennerstabel!$AA177:$AF177)*rennerstabel!$AL177</f>
        <v>0</v>
      </c>
      <c r="L177" s="89">
        <f>IFERROR(VLOOKUP(rennerstabel!$F177,Etappe1[[Rit 1]:[Punten]],2,0),0)</f>
        <v>0</v>
      </c>
      <c r="M177" s="89">
        <f>IFERROR(VLOOKUP(rennerstabel!$F177,Etappe2[[Rit 2]:[Punten]],2,0),0)</f>
        <v>0</v>
      </c>
      <c r="N177" s="89">
        <f>IFERROR(VLOOKUP(rennerstabel!$F177,Etappe3[[Rit 3]:[Punten]],2,0),0)</f>
        <v>0</v>
      </c>
      <c r="O177" s="89">
        <f>IFERROR(VLOOKUP(rennerstabel!$F177,Etappe4[[Rit 4]:[Punten]],2,0),0)</f>
        <v>0</v>
      </c>
      <c r="P177" s="89">
        <f>IFERROR(VLOOKUP(rennerstabel!$F177,Etappe5[[Rit 5]:[Punten]],2,0),0)</f>
        <v>0</v>
      </c>
      <c r="Q177" s="89">
        <f>IFERROR(VLOOKUP(rennerstabel!$F177,Etappe6[[Rit 6]:[Punten]],2,0),0)</f>
        <v>0</v>
      </c>
      <c r="R177" s="89">
        <f>IFERROR(VLOOKUP(rennerstabel!$F177,Etappe7[[Rit 7]:[Punten]],2,0),0)</f>
        <v>0</v>
      </c>
      <c r="S177" s="89">
        <f>IFERROR(VLOOKUP(rennerstabel!$F177,Etappe8[[Rit 8]:[Punten]],2,0),0)</f>
        <v>0</v>
      </c>
      <c r="T177" s="89">
        <f>IFERROR(VLOOKUP(rennerstabel!$F177,Etappe9[[Rit 9]:[Punten]],2,0),0)</f>
        <v>0</v>
      </c>
      <c r="U177" s="90">
        <f>IFERROR(VLOOKUP(rennerstabel!$F177,Etappe10[[Rit 10]:[Punten]],2,0),0)</f>
        <v>0</v>
      </c>
      <c r="V177" s="90">
        <f>IFERROR(VLOOKUP(rennerstabel!$F177,Etappe11[[Rit 11]:[Punten]],2,0),0)</f>
        <v>0</v>
      </c>
      <c r="W177" s="90">
        <f>IFERROR(VLOOKUP(rennerstabel!$F177,Etappe12[[Rit 12]:[Punten]],2,0),0)</f>
        <v>0</v>
      </c>
      <c r="X177" s="90">
        <f>IFERROR(VLOOKUP(rennerstabel!$F177,Etappe13[[Rit 13]:[Punten]],2,0),0)</f>
        <v>0</v>
      </c>
      <c r="Y177" s="90">
        <f>IFERROR(VLOOKUP(rennerstabel!$F177,Etappe14[[Rit 14]:[Punten]],2,0),0)</f>
        <v>0</v>
      </c>
      <c r="Z177" s="90">
        <f>IFERROR(VLOOKUP(rennerstabel!$F177,Etappe15[[Rit 15]:[Punten]],2,0),0)</f>
        <v>0</v>
      </c>
      <c r="AA177" s="91">
        <f>IFERROR(VLOOKUP(rennerstabel!$F177,Etappe16[[Rit 16]:[Punten]],2,0),0)</f>
        <v>0</v>
      </c>
      <c r="AB177" s="91">
        <f>IFERROR(VLOOKUP(rennerstabel!$F177,Etappe17[[Rit 17]:[Punten]],2,0),0)</f>
        <v>0</v>
      </c>
      <c r="AC177" s="91">
        <f>IFERROR(VLOOKUP(rennerstabel!$F177,Etappe18[[Rit 18]:[Punten]],2,0),0)</f>
        <v>0</v>
      </c>
      <c r="AD177" s="91">
        <f>IFERROR(VLOOKUP(rennerstabel!$F177,Etappe19[[Rit 19]:[Punten]],2,0),0)</f>
        <v>0</v>
      </c>
      <c r="AE177" s="91">
        <f>IFERROR(VLOOKUP(rennerstabel!$F177,Etappe20[[Rit 20]:[Punten]],2,0),0)</f>
        <v>0</v>
      </c>
      <c r="AF177" s="91">
        <f>IFERROR(VLOOKUP(rennerstabel!$F177,Etappe21[[Rit 21]:[Punten]],2,0),0)</f>
        <v>0</v>
      </c>
      <c r="AG177" s="93">
        <f>IFERROR(VLOOKUP(rennerstabel!$F177,TableGeel[[Renners]:[Punten]],2,0),0)</f>
        <v>0</v>
      </c>
      <c r="AH177" s="93">
        <f>IFERROR(VLOOKUP(rennerstabel!$F177,TablePloeg[[Renners]:[Punten]],2,0),0)</f>
        <v>0</v>
      </c>
      <c r="AI177" s="93">
        <f>IFERROR(VLOOKUP(rennerstabel!$F177,TableGroen[[Renners]:[Punten]],2,0),0)</f>
        <v>0</v>
      </c>
      <c r="AJ177" s="93">
        <f>IFERROR(VLOOKUP(rennerstabel!$F177,TableBolletjes[[Renners]:[Punten]],2,0),0)</f>
        <v>0</v>
      </c>
      <c r="AK177" s="93">
        <f>IFERROR(VLOOKUP(rennerstabel!$F177,TableWit[[Renners]:[Punten]],2,0),0)</f>
        <v>0</v>
      </c>
      <c r="AL177" s="95">
        <f>IF(rennerstabel!$D177="DNS",0,1)</f>
        <v>0</v>
      </c>
    </row>
    <row r="178" spans="2:38" x14ac:dyDescent="0.25">
      <c r="B178" s="83"/>
      <c r="C178" s="83"/>
      <c r="D178" s="83"/>
      <c r="E178" s="84">
        <v>177</v>
      </c>
      <c r="F178" s="84" t="s">
        <v>474</v>
      </c>
      <c r="G178" s="84" t="s">
        <v>469</v>
      </c>
      <c r="H178" s="85">
        <f>SUM(L178:AK178)*rennerstabel!$AL178</f>
        <v>0</v>
      </c>
      <c r="I178" s="86">
        <f>SUM(rennerstabel!$L178:$T178)*rennerstabel!$AL178</f>
        <v>0</v>
      </c>
      <c r="J178" s="87">
        <f>SUM(rennerstabel!$U178:$Z178)*rennerstabel!$AL178</f>
        <v>0</v>
      </c>
      <c r="K178" s="88">
        <f>SUM(rennerstabel!$AA178:$AF178)*rennerstabel!$AL178</f>
        <v>0</v>
      </c>
      <c r="L178" s="89">
        <f>IFERROR(VLOOKUP(rennerstabel!$F178,Etappe1[[Rit 1]:[Punten]],2,0),0)</f>
        <v>0</v>
      </c>
      <c r="M178" s="89">
        <f>IFERROR(VLOOKUP(rennerstabel!$F178,Etappe2[[Rit 2]:[Punten]],2,0),0)</f>
        <v>0</v>
      </c>
      <c r="N178" s="89">
        <f>IFERROR(VLOOKUP(rennerstabel!$F178,Etappe3[[Rit 3]:[Punten]],2,0),0)</f>
        <v>0</v>
      </c>
      <c r="O178" s="89">
        <f>IFERROR(VLOOKUP(rennerstabel!$F178,Etappe4[[Rit 4]:[Punten]],2,0),0)</f>
        <v>0</v>
      </c>
      <c r="P178" s="89">
        <f>IFERROR(VLOOKUP(rennerstabel!$F178,Etappe5[[Rit 5]:[Punten]],2,0),0)</f>
        <v>0</v>
      </c>
      <c r="Q178" s="89">
        <f>IFERROR(VLOOKUP(rennerstabel!$F178,Etappe6[[Rit 6]:[Punten]],2,0),0)</f>
        <v>0</v>
      </c>
      <c r="R178" s="89">
        <f>IFERROR(VLOOKUP(rennerstabel!$F178,Etappe7[[Rit 7]:[Punten]],2,0),0)</f>
        <v>0</v>
      </c>
      <c r="S178" s="89">
        <f>IFERROR(VLOOKUP(rennerstabel!$F178,Etappe8[[Rit 8]:[Punten]],2,0),0)</f>
        <v>0</v>
      </c>
      <c r="T178" s="89">
        <f>IFERROR(VLOOKUP(rennerstabel!$F178,Etappe9[[Rit 9]:[Punten]],2,0),0)</f>
        <v>0</v>
      </c>
      <c r="U178" s="90">
        <f>IFERROR(VLOOKUP(rennerstabel!$F178,Etappe10[[Rit 10]:[Punten]],2,0),0)</f>
        <v>0</v>
      </c>
      <c r="V178" s="90">
        <f>IFERROR(VLOOKUP(rennerstabel!$F178,Etappe11[[Rit 11]:[Punten]],2,0),0)</f>
        <v>0</v>
      </c>
      <c r="W178" s="90">
        <f>IFERROR(VLOOKUP(rennerstabel!$F178,Etappe12[[Rit 12]:[Punten]],2,0),0)</f>
        <v>0</v>
      </c>
      <c r="X178" s="90">
        <f>IFERROR(VLOOKUP(rennerstabel!$F178,Etappe13[[Rit 13]:[Punten]],2,0),0)</f>
        <v>0</v>
      </c>
      <c r="Y178" s="90">
        <f>IFERROR(VLOOKUP(rennerstabel!$F178,Etappe14[[Rit 14]:[Punten]],2,0),0)</f>
        <v>0</v>
      </c>
      <c r="Z178" s="90">
        <f>IFERROR(VLOOKUP(rennerstabel!$F178,Etappe15[[Rit 15]:[Punten]],2,0),0)</f>
        <v>0</v>
      </c>
      <c r="AA178" s="91">
        <f>IFERROR(VLOOKUP(rennerstabel!$F178,Etappe16[[Rit 16]:[Punten]],2,0),0)</f>
        <v>0</v>
      </c>
      <c r="AB178" s="91">
        <f>IFERROR(VLOOKUP(rennerstabel!$F178,Etappe17[[Rit 17]:[Punten]],2,0),0)</f>
        <v>0</v>
      </c>
      <c r="AC178" s="91">
        <f>IFERROR(VLOOKUP(rennerstabel!$F178,Etappe18[[Rit 18]:[Punten]],2,0),0)</f>
        <v>0</v>
      </c>
      <c r="AD178" s="91">
        <f>IFERROR(VLOOKUP(rennerstabel!$F178,Etappe19[[Rit 19]:[Punten]],2,0),0)</f>
        <v>0</v>
      </c>
      <c r="AE178" s="91">
        <f>IFERROR(VLOOKUP(rennerstabel!$F178,Etappe20[[Rit 20]:[Punten]],2,0),0)</f>
        <v>0</v>
      </c>
      <c r="AF178" s="91">
        <f>IFERROR(VLOOKUP(rennerstabel!$F178,Etappe21[[Rit 21]:[Punten]],2,0),0)</f>
        <v>0</v>
      </c>
      <c r="AG178" s="83">
        <f>IFERROR(VLOOKUP(rennerstabel!$F178,TableGeel[[Renners]:[Punten]],2,0),0)</f>
        <v>0</v>
      </c>
      <c r="AH178" s="83">
        <f>IFERROR(VLOOKUP(rennerstabel!$F178,TablePloeg[[Renners]:[Punten]],2,0),0)</f>
        <v>0</v>
      </c>
      <c r="AI178" s="83">
        <f>IFERROR(VLOOKUP(rennerstabel!$F178,TableGroen[[Renners]:[Punten]],2,0),0)</f>
        <v>0</v>
      </c>
      <c r="AJ178" s="83">
        <f>IFERROR(VLOOKUP(rennerstabel!$F178,TableBolletjes[[Renners]:[Punten]],2,0),0)</f>
        <v>0</v>
      </c>
      <c r="AK178" s="83">
        <f>IFERROR(VLOOKUP(rennerstabel!$F178,TableWit[[Renners]:[Punten]],2,0),0)</f>
        <v>0</v>
      </c>
      <c r="AL178" s="92">
        <f>IF(rennerstabel!$D178="DNS",0,1)</f>
        <v>1</v>
      </c>
    </row>
    <row r="179" spans="2:38" x14ac:dyDescent="0.25">
      <c r="B179" s="93"/>
      <c r="C179" s="93"/>
      <c r="D179" s="93"/>
      <c r="E179" s="94">
        <v>178</v>
      </c>
      <c r="F179" s="84" t="s">
        <v>475</v>
      </c>
      <c r="G179" s="84" t="s">
        <v>469</v>
      </c>
      <c r="H179" s="85">
        <f>SUM(L179:AK179)*rennerstabel!$AL179</f>
        <v>0</v>
      </c>
      <c r="I179" s="86">
        <f>SUM(rennerstabel!$L179:$T179)*rennerstabel!$AL179</f>
        <v>0</v>
      </c>
      <c r="J179" s="87">
        <f>SUM(rennerstabel!$U179:$Z179)*rennerstabel!$AL179</f>
        <v>0</v>
      </c>
      <c r="K179" s="88">
        <f>SUM(rennerstabel!$AA179:$AF179)*rennerstabel!$AL179</f>
        <v>0</v>
      </c>
      <c r="L179" s="89">
        <f>IFERROR(VLOOKUP(rennerstabel!$F179,Etappe1[[Rit 1]:[Punten]],2,0),0)</f>
        <v>0</v>
      </c>
      <c r="M179" s="89">
        <f>IFERROR(VLOOKUP(rennerstabel!$F179,Etappe2[[Rit 2]:[Punten]],2,0),0)</f>
        <v>0</v>
      </c>
      <c r="N179" s="89">
        <f>IFERROR(VLOOKUP(rennerstabel!$F179,Etappe3[[Rit 3]:[Punten]],2,0),0)</f>
        <v>0</v>
      </c>
      <c r="O179" s="89">
        <f>IFERROR(VLOOKUP(rennerstabel!$F179,Etappe4[[Rit 4]:[Punten]],2,0),0)</f>
        <v>0</v>
      </c>
      <c r="P179" s="89">
        <f>IFERROR(VLOOKUP(rennerstabel!$F179,Etappe5[[Rit 5]:[Punten]],2,0),0)</f>
        <v>0</v>
      </c>
      <c r="Q179" s="89">
        <f>IFERROR(VLOOKUP(rennerstabel!$F179,Etappe6[[Rit 6]:[Punten]],2,0),0)</f>
        <v>0</v>
      </c>
      <c r="R179" s="89">
        <f>IFERROR(VLOOKUP(rennerstabel!$F179,Etappe7[[Rit 7]:[Punten]],2,0),0)</f>
        <v>0</v>
      </c>
      <c r="S179" s="89">
        <f>IFERROR(VLOOKUP(rennerstabel!$F179,Etappe8[[Rit 8]:[Punten]],2,0),0)</f>
        <v>0</v>
      </c>
      <c r="T179" s="89">
        <f>IFERROR(VLOOKUP(rennerstabel!$F179,Etappe9[[Rit 9]:[Punten]],2,0),0)</f>
        <v>0</v>
      </c>
      <c r="U179" s="90">
        <f>IFERROR(VLOOKUP(rennerstabel!$F179,Etappe10[[Rit 10]:[Punten]],2,0),0)</f>
        <v>0</v>
      </c>
      <c r="V179" s="90">
        <f>IFERROR(VLOOKUP(rennerstabel!$F179,Etappe11[[Rit 11]:[Punten]],2,0),0)</f>
        <v>0</v>
      </c>
      <c r="W179" s="90">
        <f>IFERROR(VLOOKUP(rennerstabel!$F179,Etappe12[[Rit 12]:[Punten]],2,0),0)</f>
        <v>0</v>
      </c>
      <c r="X179" s="90">
        <f>IFERROR(VLOOKUP(rennerstabel!$F179,Etappe13[[Rit 13]:[Punten]],2,0),0)</f>
        <v>0</v>
      </c>
      <c r="Y179" s="90">
        <f>IFERROR(VLOOKUP(rennerstabel!$F179,Etappe14[[Rit 14]:[Punten]],2,0),0)</f>
        <v>0</v>
      </c>
      <c r="Z179" s="90">
        <f>IFERROR(VLOOKUP(rennerstabel!$F179,Etappe15[[Rit 15]:[Punten]],2,0),0)</f>
        <v>0</v>
      </c>
      <c r="AA179" s="91">
        <f>IFERROR(VLOOKUP(rennerstabel!$F179,Etappe16[[Rit 16]:[Punten]],2,0),0)</f>
        <v>0</v>
      </c>
      <c r="AB179" s="91">
        <f>IFERROR(VLOOKUP(rennerstabel!$F179,Etappe17[[Rit 17]:[Punten]],2,0),0)</f>
        <v>0</v>
      </c>
      <c r="AC179" s="91">
        <f>IFERROR(VLOOKUP(rennerstabel!$F179,Etappe18[[Rit 18]:[Punten]],2,0),0)</f>
        <v>0</v>
      </c>
      <c r="AD179" s="91">
        <f>IFERROR(VLOOKUP(rennerstabel!$F179,Etappe19[[Rit 19]:[Punten]],2,0),0)</f>
        <v>0</v>
      </c>
      <c r="AE179" s="91">
        <f>IFERROR(VLOOKUP(rennerstabel!$F179,Etappe20[[Rit 20]:[Punten]],2,0),0)</f>
        <v>0</v>
      </c>
      <c r="AF179" s="91">
        <f>IFERROR(VLOOKUP(rennerstabel!$F179,Etappe21[[Rit 21]:[Punten]],2,0),0)</f>
        <v>0</v>
      </c>
      <c r="AG179" s="93">
        <f>IFERROR(VLOOKUP(rennerstabel!$F179,TableGeel[[Renners]:[Punten]],2,0),0)</f>
        <v>0</v>
      </c>
      <c r="AH179" s="93">
        <f>IFERROR(VLOOKUP(rennerstabel!$F179,TablePloeg[[Renners]:[Punten]],2,0),0)</f>
        <v>0</v>
      </c>
      <c r="AI179" s="93">
        <f>IFERROR(VLOOKUP(rennerstabel!$F179,TableGroen[[Renners]:[Punten]],2,0),0)</f>
        <v>0</v>
      </c>
      <c r="AJ179" s="93">
        <f>IFERROR(VLOOKUP(rennerstabel!$F179,TableBolletjes[[Renners]:[Punten]],2,0),0)</f>
        <v>0</v>
      </c>
      <c r="AK179" s="93">
        <f>IFERROR(VLOOKUP(rennerstabel!$F179,TableWit[[Renners]:[Punten]],2,0),0)</f>
        <v>0</v>
      </c>
      <c r="AL179" s="95">
        <f>IF(rennerstabel!$D179="DNS",0,1)</f>
        <v>1</v>
      </c>
    </row>
    <row r="180" spans="2:38" x14ac:dyDescent="0.25">
      <c r="B180" s="83"/>
      <c r="C180" s="83"/>
      <c r="D180" s="83"/>
      <c r="E180" s="84">
        <v>179</v>
      </c>
      <c r="F180" s="84" t="s">
        <v>476</v>
      </c>
      <c r="G180" s="84" t="s">
        <v>469</v>
      </c>
      <c r="H180" s="85">
        <f>SUM(L180:AK180)*rennerstabel!$AL180</f>
        <v>0</v>
      </c>
      <c r="I180" s="86">
        <f>SUM(rennerstabel!$L180:$T180)*rennerstabel!$AL180</f>
        <v>0</v>
      </c>
      <c r="J180" s="87">
        <f>SUM(rennerstabel!$U180:$Z180)*rennerstabel!$AL180</f>
        <v>0</v>
      </c>
      <c r="K180" s="88">
        <f>SUM(rennerstabel!$AA180:$AF180)*rennerstabel!$AL180</f>
        <v>0</v>
      </c>
      <c r="L180" s="89">
        <f>IFERROR(VLOOKUP(rennerstabel!$F180,Etappe1[[Rit 1]:[Punten]],2,0),0)</f>
        <v>0</v>
      </c>
      <c r="M180" s="89">
        <f>IFERROR(VLOOKUP(rennerstabel!$F180,Etappe2[[Rit 2]:[Punten]],2,0),0)</f>
        <v>0</v>
      </c>
      <c r="N180" s="89">
        <f>IFERROR(VLOOKUP(rennerstabel!$F180,Etappe3[[Rit 3]:[Punten]],2,0),0)</f>
        <v>0</v>
      </c>
      <c r="O180" s="89">
        <f>IFERROR(VLOOKUP(rennerstabel!$F180,Etappe4[[Rit 4]:[Punten]],2,0),0)</f>
        <v>0</v>
      </c>
      <c r="P180" s="89">
        <f>IFERROR(VLOOKUP(rennerstabel!$F180,Etappe5[[Rit 5]:[Punten]],2,0),0)</f>
        <v>0</v>
      </c>
      <c r="Q180" s="89">
        <f>IFERROR(VLOOKUP(rennerstabel!$F180,Etappe6[[Rit 6]:[Punten]],2,0),0)</f>
        <v>0</v>
      </c>
      <c r="R180" s="89">
        <f>IFERROR(VLOOKUP(rennerstabel!$F180,Etappe7[[Rit 7]:[Punten]],2,0),0)</f>
        <v>0</v>
      </c>
      <c r="S180" s="89">
        <f>IFERROR(VLOOKUP(rennerstabel!$F180,Etappe8[[Rit 8]:[Punten]],2,0),0)</f>
        <v>0</v>
      </c>
      <c r="T180" s="89">
        <f>IFERROR(VLOOKUP(rennerstabel!$F180,Etappe9[[Rit 9]:[Punten]],2,0),0)</f>
        <v>0</v>
      </c>
      <c r="U180" s="90">
        <f>IFERROR(VLOOKUP(rennerstabel!$F180,Etappe10[[Rit 10]:[Punten]],2,0),0)</f>
        <v>0</v>
      </c>
      <c r="V180" s="90">
        <f>IFERROR(VLOOKUP(rennerstabel!$F180,Etappe11[[Rit 11]:[Punten]],2,0),0)</f>
        <v>0</v>
      </c>
      <c r="W180" s="90">
        <f>IFERROR(VLOOKUP(rennerstabel!$F180,Etappe12[[Rit 12]:[Punten]],2,0),0)</f>
        <v>0</v>
      </c>
      <c r="X180" s="90">
        <f>IFERROR(VLOOKUP(rennerstabel!$F180,Etappe13[[Rit 13]:[Punten]],2,0),0)</f>
        <v>0</v>
      </c>
      <c r="Y180" s="90">
        <f>IFERROR(VLOOKUP(rennerstabel!$F180,Etappe14[[Rit 14]:[Punten]],2,0),0)</f>
        <v>0</v>
      </c>
      <c r="Z180" s="90">
        <f>IFERROR(VLOOKUP(rennerstabel!$F180,Etappe15[[Rit 15]:[Punten]],2,0),0)</f>
        <v>0</v>
      </c>
      <c r="AA180" s="91">
        <f>IFERROR(VLOOKUP(rennerstabel!$F180,Etappe16[[Rit 16]:[Punten]],2,0),0)</f>
        <v>0</v>
      </c>
      <c r="AB180" s="91">
        <f>IFERROR(VLOOKUP(rennerstabel!$F180,Etappe17[[Rit 17]:[Punten]],2,0),0)</f>
        <v>0</v>
      </c>
      <c r="AC180" s="91">
        <f>IFERROR(VLOOKUP(rennerstabel!$F180,Etappe18[[Rit 18]:[Punten]],2,0),0)</f>
        <v>0</v>
      </c>
      <c r="AD180" s="91">
        <f>IFERROR(VLOOKUP(rennerstabel!$F180,Etappe19[[Rit 19]:[Punten]],2,0),0)</f>
        <v>0</v>
      </c>
      <c r="AE180" s="91">
        <f>IFERROR(VLOOKUP(rennerstabel!$F180,Etappe20[[Rit 20]:[Punten]],2,0),0)</f>
        <v>0</v>
      </c>
      <c r="AF180" s="91">
        <f>IFERROR(VLOOKUP(rennerstabel!$F180,Etappe21[[Rit 21]:[Punten]],2,0),0)</f>
        <v>0</v>
      </c>
      <c r="AG180" s="83">
        <f>IFERROR(VLOOKUP(rennerstabel!$F180,TableGeel[[Renners]:[Punten]],2,0),0)</f>
        <v>0</v>
      </c>
      <c r="AH180" s="83">
        <f>IFERROR(VLOOKUP(rennerstabel!$F180,TablePloeg[[Renners]:[Punten]],2,0),0)</f>
        <v>0</v>
      </c>
      <c r="AI180" s="83">
        <f>IFERROR(VLOOKUP(rennerstabel!$F180,TableGroen[[Renners]:[Punten]],2,0),0)</f>
        <v>0</v>
      </c>
      <c r="AJ180" s="83">
        <f>IFERROR(VLOOKUP(rennerstabel!$F180,TableBolletjes[[Renners]:[Punten]],2,0),0)</f>
        <v>0</v>
      </c>
      <c r="AK180" s="83">
        <f>IFERROR(VLOOKUP(rennerstabel!$F180,TableWit[[Renners]:[Punten]],2,0),0)</f>
        <v>0</v>
      </c>
      <c r="AL180" s="92">
        <f>IF(rennerstabel!$D180="DNS",0,1)</f>
        <v>1</v>
      </c>
    </row>
    <row r="181" spans="2:38" x14ac:dyDescent="0.25">
      <c r="B181" s="93"/>
      <c r="C181" s="93"/>
      <c r="D181" s="93" t="s">
        <v>517</v>
      </c>
      <c r="E181" s="94">
        <v>180</v>
      </c>
      <c r="F181" s="84" t="s">
        <v>477</v>
      </c>
      <c r="G181" s="84" t="s">
        <v>469</v>
      </c>
      <c r="H181" s="85">
        <f>SUM(L181:AK181)*rennerstabel!$AL181</f>
        <v>0</v>
      </c>
      <c r="I181" s="86">
        <f>SUM(rennerstabel!$L181:$T181)*rennerstabel!$AL181</f>
        <v>0</v>
      </c>
      <c r="J181" s="87">
        <f>SUM(rennerstabel!$U181:$Z181)*rennerstabel!$AL181</f>
        <v>0</v>
      </c>
      <c r="K181" s="88">
        <f>SUM(rennerstabel!$AA181:$AF181)*rennerstabel!$AL181</f>
        <v>0</v>
      </c>
      <c r="L181" s="89">
        <f>IFERROR(VLOOKUP(rennerstabel!$F181,Etappe1[[Rit 1]:[Punten]],2,0),0)</f>
        <v>0</v>
      </c>
      <c r="M181" s="89">
        <f>IFERROR(VLOOKUP(rennerstabel!$F181,Etappe2[[Rit 2]:[Punten]],2,0),0)</f>
        <v>0</v>
      </c>
      <c r="N181" s="89">
        <f>IFERROR(VLOOKUP(rennerstabel!$F181,Etappe3[[Rit 3]:[Punten]],2,0),0)</f>
        <v>0</v>
      </c>
      <c r="O181" s="89">
        <f>IFERROR(VLOOKUP(rennerstabel!$F181,Etappe4[[Rit 4]:[Punten]],2,0),0)</f>
        <v>0</v>
      </c>
      <c r="P181" s="89">
        <f>IFERROR(VLOOKUP(rennerstabel!$F181,Etappe5[[Rit 5]:[Punten]],2,0),0)</f>
        <v>0</v>
      </c>
      <c r="Q181" s="89">
        <f>IFERROR(VLOOKUP(rennerstabel!$F181,Etappe6[[Rit 6]:[Punten]],2,0),0)</f>
        <v>0</v>
      </c>
      <c r="R181" s="89">
        <f>IFERROR(VLOOKUP(rennerstabel!$F181,Etappe7[[Rit 7]:[Punten]],2,0),0)</f>
        <v>0</v>
      </c>
      <c r="S181" s="89">
        <f>IFERROR(VLOOKUP(rennerstabel!$F181,Etappe8[[Rit 8]:[Punten]],2,0),0)</f>
        <v>0</v>
      </c>
      <c r="T181" s="89">
        <f>IFERROR(VLOOKUP(rennerstabel!$F181,Etappe9[[Rit 9]:[Punten]],2,0),0)</f>
        <v>0</v>
      </c>
      <c r="U181" s="90">
        <f>IFERROR(VLOOKUP(rennerstabel!$F181,Etappe10[[Rit 10]:[Punten]],2,0),0)</f>
        <v>0</v>
      </c>
      <c r="V181" s="90">
        <f>IFERROR(VLOOKUP(rennerstabel!$F181,Etappe11[[Rit 11]:[Punten]],2,0),0)</f>
        <v>0</v>
      </c>
      <c r="W181" s="90">
        <f>IFERROR(VLOOKUP(rennerstabel!$F181,Etappe12[[Rit 12]:[Punten]],2,0),0)</f>
        <v>0</v>
      </c>
      <c r="X181" s="90">
        <f>IFERROR(VLOOKUP(rennerstabel!$F181,Etappe13[[Rit 13]:[Punten]],2,0),0)</f>
        <v>0</v>
      </c>
      <c r="Y181" s="90">
        <f>IFERROR(VLOOKUP(rennerstabel!$F181,Etappe14[[Rit 14]:[Punten]],2,0),0)</f>
        <v>0</v>
      </c>
      <c r="Z181" s="90">
        <f>IFERROR(VLOOKUP(rennerstabel!$F181,Etappe15[[Rit 15]:[Punten]],2,0),0)</f>
        <v>0</v>
      </c>
      <c r="AA181" s="91">
        <f>IFERROR(VLOOKUP(rennerstabel!$F181,Etappe16[[Rit 16]:[Punten]],2,0),0)</f>
        <v>0</v>
      </c>
      <c r="AB181" s="91">
        <f>IFERROR(VLOOKUP(rennerstabel!$F181,Etappe17[[Rit 17]:[Punten]],2,0),0)</f>
        <v>0</v>
      </c>
      <c r="AC181" s="91">
        <f>IFERROR(VLOOKUP(rennerstabel!$F181,Etappe18[[Rit 18]:[Punten]],2,0),0)</f>
        <v>0</v>
      </c>
      <c r="AD181" s="91">
        <f>IFERROR(VLOOKUP(rennerstabel!$F181,Etappe19[[Rit 19]:[Punten]],2,0),0)</f>
        <v>0</v>
      </c>
      <c r="AE181" s="91">
        <f>IFERROR(VLOOKUP(rennerstabel!$F181,Etappe20[[Rit 20]:[Punten]],2,0),0)</f>
        <v>0</v>
      </c>
      <c r="AF181" s="91">
        <f>IFERROR(VLOOKUP(rennerstabel!$F181,Etappe21[[Rit 21]:[Punten]],2,0),0)</f>
        <v>0</v>
      </c>
      <c r="AG181" s="93">
        <f>IFERROR(VLOOKUP(rennerstabel!$F181,TableGeel[[Renners]:[Punten]],2,0),0)</f>
        <v>0</v>
      </c>
      <c r="AH181" s="93">
        <f>IFERROR(VLOOKUP(rennerstabel!$F181,TablePloeg[[Renners]:[Punten]],2,0),0)</f>
        <v>0</v>
      </c>
      <c r="AI181" s="93">
        <f>IFERROR(VLOOKUP(rennerstabel!$F181,TableGroen[[Renners]:[Punten]],2,0),0)</f>
        <v>0</v>
      </c>
      <c r="AJ181" s="93">
        <f>IFERROR(VLOOKUP(rennerstabel!$F181,TableBolletjes[[Renners]:[Punten]],2,0),0)</f>
        <v>0</v>
      </c>
      <c r="AK181" s="93">
        <f>IFERROR(VLOOKUP(rennerstabel!$F181,TableWit[[Renners]:[Punten]],2,0),0)</f>
        <v>0</v>
      </c>
      <c r="AL181" s="95">
        <f>IF(rennerstabel!$D181="DNS",0,1)</f>
        <v>0</v>
      </c>
    </row>
    <row r="182" spans="2:38" x14ac:dyDescent="0.25">
      <c r="B182" s="83"/>
      <c r="C182" s="83"/>
      <c r="D182" s="83"/>
      <c r="E182" s="84">
        <v>181</v>
      </c>
      <c r="F182" s="84" t="s">
        <v>478</v>
      </c>
      <c r="G182" s="84" t="s">
        <v>479</v>
      </c>
      <c r="H182" s="85">
        <f>SUM(L182:AK182)*rennerstabel!$AL182</f>
        <v>0</v>
      </c>
      <c r="I182" s="86">
        <f>SUM(rennerstabel!$L182:$T182)*rennerstabel!$AL182</f>
        <v>0</v>
      </c>
      <c r="J182" s="87">
        <f>SUM(rennerstabel!$U182:$Z182)*rennerstabel!$AL182</f>
        <v>0</v>
      </c>
      <c r="K182" s="88">
        <f>SUM(rennerstabel!$AA182:$AF182)*rennerstabel!$AL182</f>
        <v>0</v>
      </c>
      <c r="L182" s="89">
        <f>IFERROR(VLOOKUP(rennerstabel!$F182,Etappe1[[Rit 1]:[Punten]],2,0),0)</f>
        <v>0</v>
      </c>
      <c r="M182" s="89">
        <f>IFERROR(VLOOKUP(rennerstabel!$F182,Etappe2[[Rit 2]:[Punten]],2,0),0)</f>
        <v>0</v>
      </c>
      <c r="N182" s="89">
        <f>IFERROR(VLOOKUP(rennerstabel!$F182,Etappe3[[Rit 3]:[Punten]],2,0),0)</f>
        <v>0</v>
      </c>
      <c r="O182" s="89">
        <f>IFERROR(VLOOKUP(rennerstabel!$F182,Etappe4[[Rit 4]:[Punten]],2,0),0)</f>
        <v>0</v>
      </c>
      <c r="P182" s="89">
        <f>IFERROR(VLOOKUP(rennerstabel!$F182,Etappe5[[Rit 5]:[Punten]],2,0),0)</f>
        <v>0</v>
      </c>
      <c r="Q182" s="89">
        <f>IFERROR(VLOOKUP(rennerstabel!$F182,Etappe6[[Rit 6]:[Punten]],2,0),0)</f>
        <v>0</v>
      </c>
      <c r="R182" s="89">
        <f>IFERROR(VLOOKUP(rennerstabel!$F182,Etappe7[[Rit 7]:[Punten]],2,0),0)</f>
        <v>0</v>
      </c>
      <c r="S182" s="89">
        <f>IFERROR(VLOOKUP(rennerstabel!$F182,Etappe8[[Rit 8]:[Punten]],2,0),0)</f>
        <v>0</v>
      </c>
      <c r="T182" s="89">
        <f>IFERROR(VLOOKUP(rennerstabel!$F182,Etappe9[[Rit 9]:[Punten]],2,0),0)</f>
        <v>0</v>
      </c>
      <c r="U182" s="90">
        <f>IFERROR(VLOOKUP(rennerstabel!$F182,Etappe10[[Rit 10]:[Punten]],2,0),0)</f>
        <v>0</v>
      </c>
      <c r="V182" s="90">
        <f>IFERROR(VLOOKUP(rennerstabel!$F182,Etappe11[[Rit 11]:[Punten]],2,0),0)</f>
        <v>0</v>
      </c>
      <c r="W182" s="90">
        <f>IFERROR(VLOOKUP(rennerstabel!$F182,Etappe12[[Rit 12]:[Punten]],2,0),0)</f>
        <v>0</v>
      </c>
      <c r="X182" s="90">
        <f>IFERROR(VLOOKUP(rennerstabel!$F182,Etappe13[[Rit 13]:[Punten]],2,0),0)</f>
        <v>0</v>
      </c>
      <c r="Y182" s="90">
        <f>IFERROR(VLOOKUP(rennerstabel!$F182,Etappe14[[Rit 14]:[Punten]],2,0),0)</f>
        <v>0</v>
      </c>
      <c r="Z182" s="90">
        <f>IFERROR(VLOOKUP(rennerstabel!$F182,Etappe15[[Rit 15]:[Punten]],2,0),0)</f>
        <v>0</v>
      </c>
      <c r="AA182" s="91">
        <f>IFERROR(VLOOKUP(rennerstabel!$F182,Etappe16[[Rit 16]:[Punten]],2,0),0)</f>
        <v>0</v>
      </c>
      <c r="AB182" s="91">
        <f>IFERROR(VLOOKUP(rennerstabel!$F182,Etappe17[[Rit 17]:[Punten]],2,0),0)</f>
        <v>0</v>
      </c>
      <c r="AC182" s="91">
        <f>IFERROR(VLOOKUP(rennerstabel!$F182,Etappe18[[Rit 18]:[Punten]],2,0),0)</f>
        <v>0</v>
      </c>
      <c r="AD182" s="91">
        <f>IFERROR(VLOOKUP(rennerstabel!$F182,Etappe19[[Rit 19]:[Punten]],2,0),0)</f>
        <v>0</v>
      </c>
      <c r="AE182" s="91">
        <f>IFERROR(VLOOKUP(rennerstabel!$F182,Etappe20[[Rit 20]:[Punten]],2,0),0)</f>
        <v>0</v>
      </c>
      <c r="AF182" s="91">
        <f>IFERROR(VLOOKUP(rennerstabel!$F182,Etappe21[[Rit 21]:[Punten]],2,0),0)</f>
        <v>0</v>
      </c>
      <c r="AG182" s="83">
        <f>IFERROR(VLOOKUP(rennerstabel!$F182,TableGeel[[Renners]:[Punten]],2,0),0)</f>
        <v>0</v>
      </c>
      <c r="AH182" s="83">
        <f>IFERROR(VLOOKUP(rennerstabel!$F182,TablePloeg[[Renners]:[Punten]],2,0),0)</f>
        <v>0</v>
      </c>
      <c r="AI182" s="83">
        <f>IFERROR(VLOOKUP(rennerstabel!$F182,TableGroen[[Renners]:[Punten]],2,0),0)</f>
        <v>0</v>
      </c>
      <c r="AJ182" s="83">
        <f>IFERROR(VLOOKUP(rennerstabel!$F182,TableBolletjes[[Renners]:[Punten]],2,0),0)</f>
        <v>0</v>
      </c>
      <c r="AK182" s="83">
        <f>IFERROR(VLOOKUP(rennerstabel!$F182,TableWit[[Renners]:[Punten]],2,0),0)</f>
        <v>0</v>
      </c>
      <c r="AL182" s="92">
        <f>IF(rennerstabel!$D182="DNS",0,1)</f>
        <v>1</v>
      </c>
    </row>
    <row r="183" spans="2:38" x14ac:dyDescent="0.25">
      <c r="B183" s="93"/>
      <c r="C183" s="93"/>
      <c r="D183" s="93"/>
      <c r="E183" s="94">
        <v>182</v>
      </c>
      <c r="F183" s="84" t="s">
        <v>523</v>
      </c>
      <c r="G183" s="84" t="s">
        <v>479</v>
      </c>
      <c r="H183" s="85">
        <f>SUM(L183:AK183)*rennerstabel!$AL183</f>
        <v>0</v>
      </c>
      <c r="I183" s="86">
        <f>SUM(rennerstabel!$L183:$T183)*rennerstabel!$AL183</f>
        <v>0</v>
      </c>
      <c r="J183" s="87">
        <f>SUM(rennerstabel!$U183:$Z183)*rennerstabel!$AL183</f>
        <v>0</v>
      </c>
      <c r="K183" s="88">
        <f>SUM(rennerstabel!$AA183:$AF183)*rennerstabel!$AL183</f>
        <v>0</v>
      </c>
      <c r="L183" s="89">
        <f>IFERROR(VLOOKUP(rennerstabel!$F183,Etappe1[[Rit 1]:[Punten]],2,0),0)</f>
        <v>0</v>
      </c>
      <c r="M183" s="89">
        <f>IFERROR(VLOOKUP(rennerstabel!$F183,Etappe2[[Rit 2]:[Punten]],2,0),0)</f>
        <v>0</v>
      </c>
      <c r="N183" s="89">
        <f>IFERROR(VLOOKUP(rennerstabel!$F183,Etappe3[[Rit 3]:[Punten]],2,0),0)</f>
        <v>0</v>
      </c>
      <c r="O183" s="89">
        <f>IFERROR(VLOOKUP(rennerstabel!$F183,Etappe4[[Rit 4]:[Punten]],2,0),0)</f>
        <v>0</v>
      </c>
      <c r="P183" s="89">
        <f>IFERROR(VLOOKUP(rennerstabel!$F183,Etappe5[[Rit 5]:[Punten]],2,0),0)</f>
        <v>0</v>
      </c>
      <c r="Q183" s="89">
        <f>IFERROR(VLOOKUP(rennerstabel!$F183,Etappe6[[Rit 6]:[Punten]],2,0),0)</f>
        <v>0</v>
      </c>
      <c r="R183" s="89">
        <f>IFERROR(VLOOKUP(rennerstabel!$F183,Etappe7[[Rit 7]:[Punten]],2,0),0)</f>
        <v>0</v>
      </c>
      <c r="S183" s="89">
        <f>IFERROR(VLOOKUP(rennerstabel!$F183,Etappe8[[Rit 8]:[Punten]],2,0),0)</f>
        <v>0</v>
      </c>
      <c r="T183" s="89">
        <f>IFERROR(VLOOKUP(rennerstabel!$F183,Etappe9[[Rit 9]:[Punten]],2,0),0)</f>
        <v>0</v>
      </c>
      <c r="U183" s="90">
        <f>IFERROR(VLOOKUP(rennerstabel!$F183,Etappe10[[Rit 10]:[Punten]],2,0),0)</f>
        <v>0</v>
      </c>
      <c r="V183" s="90">
        <f>IFERROR(VLOOKUP(rennerstabel!$F183,Etappe11[[Rit 11]:[Punten]],2,0),0)</f>
        <v>0</v>
      </c>
      <c r="W183" s="90">
        <f>IFERROR(VLOOKUP(rennerstabel!$F183,Etappe12[[Rit 12]:[Punten]],2,0),0)</f>
        <v>0</v>
      </c>
      <c r="X183" s="90">
        <f>IFERROR(VLOOKUP(rennerstabel!$F183,Etappe13[[Rit 13]:[Punten]],2,0),0)</f>
        <v>0</v>
      </c>
      <c r="Y183" s="90">
        <f>IFERROR(VLOOKUP(rennerstabel!$F183,Etappe14[[Rit 14]:[Punten]],2,0),0)</f>
        <v>0</v>
      </c>
      <c r="Z183" s="90">
        <f>IFERROR(VLOOKUP(rennerstabel!$F183,Etappe15[[Rit 15]:[Punten]],2,0),0)</f>
        <v>0</v>
      </c>
      <c r="AA183" s="91">
        <f>IFERROR(VLOOKUP(rennerstabel!$F183,Etappe16[[Rit 16]:[Punten]],2,0),0)</f>
        <v>0</v>
      </c>
      <c r="AB183" s="91">
        <f>IFERROR(VLOOKUP(rennerstabel!$F183,Etappe17[[Rit 17]:[Punten]],2,0),0)</f>
        <v>0</v>
      </c>
      <c r="AC183" s="91">
        <f>IFERROR(VLOOKUP(rennerstabel!$F183,Etappe18[[Rit 18]:[Punten]],2,0),0)</f>
        <v>0</v>
      </c>
      <c r="AD183" s="91">
        <f>IFERROR(VLOOKUP(rennerstabel!$F183,Etappe19[[Rit 19]:[Punten]],2,0),0)</f>
        <v>0</v>
      </c>
      <c r="AE183" s="91">
        <f>IFERROR(VLOOKUP(rennerstabel!$F183,Etappe20[[Rit 20]:[Punten]],2,0),0)</f>
        <v>0</v>
      </c>
      <c r="AF183" s="91">
        <f>IFERROR(VLOOKUP(rennerstabel!$F183,Etappe21[[Rit 21]:[Punten]],2,0),0)</f>
        <v>0</v>
      </c>
      <c r="AG183" s="93">
        <f>IFERROR(VLOOKUP(rennerstabel!$F183,TableGeel[[Renners]:[Punten]],2,0),0)</f>
        <v>0</v>
      </c>
      <c r="AH183" s="93">
        <f>IFERROR(VLOOKUP(rennerstabel!$F183,TablePloeg[[Renners]:[Punten]],2,0),0)</f>
        <v>0</v>
      </c>
      <c r="AI183" s="93">
        <f>IFERROR(VLOOKUP(rennerstabel!$F183,TableGroen[[Renners]:[Punten]],2,0),0)</f>
        <v>0</v>
      </c>
      <c r="AJ183" s="93">
        <f>IFERROR(VLOOKUP(rennerstabel!$F183,TableBolletjes[[Renners]:[Punten]],2,0),0)</f>
        <v>0</v>
      </c>
      <c r="AK183" s="93">
        <f>IFERROR(VLOOKUP(rennerstabel!$F183,TableWit[[Renners]:[Punten]],2,0),0)</f>
        <v>0</v>
      </c>
      <c r="AL183" s="95">
        <f>IF(rennerstabel!$D183="DNS",0,1)</f>
        <v>1</v>
      </c>
    </row>
    <row r="184" spans="2:38" x14ac:dyDescent="0.25">
      <c r="B184" s="83"/>
      <c r="C184" s="83"/>
      <c r="D184" s="83"/>
      <c r="E184" s="84">
        <v>183</v>
      </c>
      <c r="F184" s="84" t="s">
        <v>209</v>
      </c>
      <c r="G184" s="84" t="s">
        <v>479</v>
      </c>
      <c r="H184" s="85">
        <f>SUM(L184:AK184)*rennerstabel!$AL184</f>
        <v>35</v>
      </c>
      <c r="I184" s="86">
        <f>SUM(rennerstabel!$L184:$T184)*rennerstabel!$AL184</f>
        <v>35</v>
      </c>
      <c r="J184" s="87">
        <f>SUM(rennerstabel!$U184:$Z184)*rennerstabel!$AL184</f>
        <v>0</v>
      </c>
      <c r="K184" s="88">
        <f>SUM(rennerstabel!$AA184:$AF184)*rennerstabel!$AL184</f>
        <v>0</v>
      </c>
      <c r="L184" s="89">
        <f>IFERROR(VLOOKUP(rennerstabel!$F184,Etappe1[[Rit 1]:[Punten]],2,0),0)</f>
        <v>35</v>
      </c>
      <c r="M184" s="89">
        <f>IFERROR(VLOOKUP(rennerstabel!$F184,Etappe2[[Rit 2]:[Punten]],2,0),0)</f>
        <v>0</v>
      </c>
      <c r="N184" s="89">
        <f>IFERROR(VLOOKUP(rennerstabel!$F184,Etappe3[[Rit 3]:[Punten]],2,0),0)</f>
        <v>0</v>
      </c>
      <c r="O184" s="89">
        <f>IFERROR(VLOOKUP(rennerstabel!$F184,Etappe4[[Rit 4]:[Punten]],2,0),0)</f>
        <v>0</v>
      </c>
      <c r="P184" s="89">
        <f>IFERROR(VLOOKUP(rennerstabel!$F184,Etappe5[[Rit 5]:[Punten]],2,0),0)</f>
        <v>0</v>
      </c>
      <c r="Q184" s="89">
        <f>IFERROR(VLOOKUP(rennerstabel!$F184,Etappe6[[Rit 6]:[Punten]],2,0),0)</f>
        <v>0</v>
      </c>
      <c r="R184" s="89">
        <f>IFERROR(VLOOKUP(rennerstabel!$F184,Etappe7[[Rit 7]:[Punten]],2,0),0)</f>
        <v>0</v>
      </c>
      <c r="S184" s="89">
        <f>IFERROR(VLOOKUP(rennerstabel!$F184,Etappe8[[Rit 8]:[Punten]],2,0),0)</f>
        <v>0</v>
      </c>
      <c r="T184" s="89">
        <f>IFERROR(VLOOKUP(rennerstabel!$F184,Etappe9[[Rit 9]:[Punten]],2,0),0)</f>
        <v>0</v>
      </c>
      <c r="U184" s="90">
        <f>IFERROR(VLOOKUP(rennerstabel!$F184,Etappe10[[Rit 10]:[Punten]],2,0),0)</f>
        <v>0</v>
      </c>
      <c r="V184" s="90">
        <f>IFERROR(VLOOKUP(rennerstabel!$F184,Etappe11[[Rit 11]:[Punten]],2,0),0)</f>
        <v>0</v>
      </c>
      <c r="W184" s="90">
        <f>IFERROR(VLOOKUP(rennerstabel!$F184,Etappe12[[Rit 12]:[Punten]],2,0),0)</f>
        <v>0</v>
      </c>
      <c r="X184" s="90">
        <f>IFERROR(VLOOKUP(rennerstabel!$F184,Etappe13[[Rit 13]:[Punten]],2,0),0)</f>
        <v>0</v>
      </c>
      <c r="Y184" s="90">
        <f>IFERROR(VLOOKUP(rennerstabel!$F184,Etappe14[[Rit 14]:[Punten]],2,0),0)</f>
        <v>0</v>
      </c>
      <c r="Z184" s="90">
        <f>IFERROR(VLOOKUP(rennerstabel!$F184,Etappe15[[Rit 15]:[Punten]],2,0),0)</f>
        <v>0</v>
      </c>
      <c r="AA184" s="91">
        <f>IFERROR(VLOOKUP(rennerstabel!$F184,Etappe16[[Rit 16]:[Punten]],2,0),0)</f>
        <v>0</v>
      </c>
      <c r="AB184" s="91">
        <f>IFERROR(VLOOKUP(rennerstabel!$F184,Etappe17[[Rit 17]:[Punten]],2,0),0)</f>
        <v>0</v>
      </c>
      <c r="AC184" s="91">
        <f>IFERROR(VLOOKUP(rennerstabel!$F184,Etappe18[[Rit 18]:[Punten]],2,0),0)</f>
        <v>0</v>
      </c>
      <c r="AD184" s="91">
        <f>IFERROR(VLOOKUP(rennerstabel!$F184,Etappe19[[Rit 19]:[Punten]],2,0),0)</f>
        <v>0</v>
      </c>
      <c r="AE184" s="91">
        <f>IFERROR(VLOOKUP(rennerstabel!$F184,Etappe20[[Rit 20]:[Punten]],2,0),0)</f>
        <v>0</v>
      </c>
      <c r="AF184" s="91">
        <f>IFERROR(VLOOKUP(rennerstabel!$F184,Etappe21[[Rit 21]:[Punten]],2,0),0)</f>
        <v>0</v>
      </c>
      <c r="AG184" s="83">
        <f>IFERROR(VLOOKUP(rennerstabel!$F184,TableGeel[[Renners]:[Punten]],2,0),0)</f>
        <v>0</v>
      </c>
      <c r="AH184" s="83">
        <f>IFERROR(VLOOKUP(rennerstabel!$F184,TablePloeg[[Renners]:[Punten]],2,0),0)</f>
        <v>0</v>
      </c>
      <c r="AI184" s="83">
        <f>IFERROR(VLOOKUP(rennerstabel!$F184,TableGroen[[Renners]:[Punten]],2,0),0)</f>
        <v>0</v>
      </c>
      <c r="AJ184" s="83">
        <f>IFERROR(VLOOKUP(rennerstabel!$F184,TableBolletjes[[Renners]:[Punten]],2,0),0)</f>
        <v>0</v>
      </c>
      <c r="AK184" s="83">
        <f>IFERROR(VLOOKUP(rennerstabel!$F184,TableWit[[Renners]:[Punten]],2,0),0)</f>
        <v>0</v>
      </c>
      <c r="AL184" s="92">
        <f>IF(rennerstabel!$D184="DNS",0,1)</f>
        <v>1</v>
      </c>
    </row>
    <row r="185" spans="2:38" x14ac:dyDescent="0.25">
      <c r="B185" s="93"/>
      <c r="C185" s="93"/>
      <c r="D185" s="93"/>
      <c r="E185" s="94">
        <v>184</v>
      </c>
      <c r="F185" s="84" t="s">
        <v>480</v>
      </c>
      <c r="G185" s="84" t="s">
        <v>479</v>
      </c>
      <c r="H185" s="85">
        <f>SUM(L185:AK185)*rennerstabel!$AL185</f>
        <v>0</v>
      </c>
      <c r="I185" s="86">
        <f>SUM(rennerstabel!$L185:$T185)*rennerstabel!$AL185</f>
        <v>0</v>
      </c>
      <c r="J185" s="87">
        <f>SUM(rennerstabel!$U185:$Z185)*rennerstabel!$AL185</f>
        <v>0</v>
      </c>
      <c r="K185" s="88">
        <f>SUM(rennerstabel!$AA185:$AF185)*rennerstabel!$AL185</f>
        <v>0</v>
      </c>
      <c r="L185" s="89">
        <f>IFERROR(VLOOKUP(rennerstabel!$F185,Etappe1[[Rit 1]:[Punten]],2,0),0)</f>
        <v>0</v>
      </c>
      <c r="M185" s="89">
        <f>IFERROR(VLOOKUP(rennerstabel!$F185,Etappe2[[Rit 2]:[Punten]],2,0),0)</f>
        <v>0</v>
      </c>
      <c r="N185" s="89">
        <f>IFERROR(VLOOKUP(rennerstabel!$F185,Etappe3[[Rit 3]:[Punten]],2,0),0)</f>
        <v>0</v>
      </c>
      <c r="O185" s="89">
        <f>IFERROR(VLOOKUP(rennerstabel!$F185,Etappe4[[Rit 4]:[Punten]],2,0),0)</f>
        <v>0</v>
      </c>
      <c r="P185" s="89">
        <f>IFERROR(VLOOKUP(rennerstabel!$F185,Etappe5[[Rit 5]:[Punten]],2,0),0)</f>
        <v>0</v>
      </c>
      <c r="Q185" s="89">
        <f>IFERROR(VLOOKUP(rennerstabel!$F185,Etappe6[[Rit 6]:[Punten]],2,0),0)</f>
        <v>0</v>
      </c>
      <c r="R185" s="89">
        <f>IFERROR(VLOOKUP(rennerstabel!$F185,Etappe7[[Rit 7]:[Punten]],2,0),0)</f>
        <v>0</v>
      </c>
      <c r="S185" s="89">
        <f>IFERROR(VLOOKUP(rennerstabel!$F185,Etappe8[[Rit 8]:[Punten]],2,0),0)</f>
        <v>0</v>
      </c>
      <c r="T185" s="89">
        <f>IFERROR(VLOOKUP(rennerstabel!$F185,Etappe9[[Rit 9]:[Punten]],2,0),0)</f>
        <v>0</v>
      </c>
      <c r="U185" s="90">
        <f>IFERROR(VLOOKUP(rennerstabel!$F185,Etappe10[[Rit 10]:[Punten]],2,0),0)</f>
        <v>0</v>
      </c>
      <c r="V185" s="90">
        <f>IFERROR(VLOOKUP(rennerstabel!$F185,Etappe11[[Rit 11]:[Punten]],2,0),0)</f>
        <v>0</v>
      </c>
      <c r="W185" s="90">
        <f>IFERROR(VLOOKUP(rennerstabel!$F185,Etappe12[[Rit 12]:[Punten]],2,0),0)</f>
        <v>0</v>
      </c>
      <c r="X185" s="90">
        <f>IFERROR(VLOOKUP(rennerstabel!$F185,Etappe13[[Rit 13]:[Punten]],2,0),0)</f>
        <v>0</v>
      </c>
      <c r="Y185" s="90">
        <f>IFERROR(VLOOKUP(rennerstabel!$F185,Etappe14[[Rit 14]:[Punten]],2,0),0)</f>
        <v>0</v>
      </c>
      <c r="Z185" s="90">
        <f>IFERROR(VLOOKUP(rennerstabel!$F185,Etappe15[[Rit 15]:[Punten]],2,0),0)</f>
        <v>0</v>
      </c>
      <c r="AA185" s="91">
        <f>IFERROR(VLOOKUP(rennerstabel!$F185,Etappe16[[Rit 16]:[Punten]],2,0),0)</f>
        <v>0</v>
      </c>
      <c r="AB185" s="91">
        <f>IFERROR(VLOOKUP(rennerstabel!$F185,Etappe17[[Rit 17]:[Punten]],2,0),0)</f>
        <v>0</v>
      </c>
      <c r="AC185" s="91">
        <f>IFERROR(VLOOKUP(rennerstabel!$F185,Etappe18[[Rit 18]:[Punten]],2,0),0)</f>
        <v>0</v>
      </c>
      <c r="AD185" s="91">
        <f>IFERROR(VLOOKUP(rennerstabel!$F185,Etappe19[[Rit 19]:[Punten]],2,0),0)</f>
        <v>0</v>
      </c>
      <c r="AE185" s="91">
        <f>IFERROR(VLOOKUP(rennerstabel!$F185,Etappe20[[Rit 20]:[Punten]],2,0),0)</f>
        <v>0</v>
      </c>
      <c r="AF185" s="91">
        <f>IFERROR(VLOOKUP(rennerstabel!$F185,Etappe21[[Rit 21]:[Punten]],2,0),0)</f>
        <v>0</v>
      </c>
      <c r="AG185" s="93">
        <f>IFERROR(VLOOKUP(rennerstabel!$F185,TableGeel[[Renners]:[Punten]],2,0),0)</f>
        <v>0</v>
      </c>
      <c r="AH185" s="93">
        <f>IFERROR(VLOOKUP(rennerstabel!$F185,TablePloeg[[Renners]:[Punten]],2,0),0)</f>
        <v>0</v>
      </c>
      <c r="AI185" s="93">
        <f>IFERROR(VLOOKUP(rennerstabel!$F185,TableGroen[[Renners]:[Punten]],2,0),0)</f>
        <v>0</v>
      </c>
      <c r="AJ185" s="93">
        <f>IFERROR(VLOOKUP(rennerstabel!$F185,TableBolletjes[[Renners]:[Punten]],2,0),0)</f>
        <v>0</v>
      </c>
      <c r="AK185" s="93">
        <f>IFERROR(VLOOKUP(rennerstabel!$F185,TableWit[[Renners]:[Punten]],2,0),0)</f>
        <v>0</v>
      </c>
      <c r="AL185" s="95">
        <f>IF(rennerstabel!$D185="DNS",0,1)</f>
        <v>1</v>
      </c>
    </row>
    <row r="186" spans="2:38" x14ac:dyDescent="0.25">
      <c r="B186" s="83"/>
      <c r="C186" s="83"/>
      <c r="D186" s="83"/>
      <c r="E186" s="84">
        <v>185</v>
      </c>
      <c r="F186" s="84" t="s">
        <v>481</v>
      </c>
      <c r="G186" s="84" t="s">
        <v>479</v>
      </c>
      <c r="H186" s="85">
        <f>SUM(L186:AK186)*rennerstabel!$AL186</f>
        <v>0</v>
      </c>
      <c r="I186" s="86">
        <f>SUM(rennerstabel!$L186:$T186)*rennerstabel!$AL186</f>
        <v>0</v>
      </c>
      <c r="J186" s="87">
        <f>SUM(rennerstabel!$U186:$Z186)*rennerstabel!$AL186</f>
        <v>0</v>
      </c>
      <c r="K186" s="88">
        <f>SUM(rennerstabel!$AA186:$AF186)*rennerstabel!$AL186</f>
        <v>0</v>
      </c>
      <c r="L186" s="89">
        <f>IFERROR(VLOOKUP(rennerstabel!$F186,Etappe1[[Rit 1]:[Punten]],2,0),0)</f>
        <v>0</v>
      </c>
      <c r="M186" s="89">
        <f>IFERROR(VLOOKUP(rennerstabel!$F186,Etappe2[[Rit 2]:[Punten]],2,0),0)</f>
        <v>0</v>
      </c>
      <c r="N186" s="89">
        <f>IFERROR(VLOOKUP(rennerstabel!$F186,Etappe3[[Rit 3]:[Punten]],2,0),0)</f>
        <v>0</v>
      </c>
      <c r="O186" s="89">
        <f>IFERROR(VLOOKUP(rennerstabel!$F186,Etappe4[[Rit 4]:[Punten]],2,0),0)</f>
        <v>0</v>
      </c>
      <c r="P186" s="89">
        <f>IFERROR(VLOOKUP(rennerstabel!$F186,Etappe5[[Rit 5]:[Punten]],2,0),0)</f>
        <v>0</v>
      </c>
      <c r="Q186" s="89">
        <f>IFERROR(VLOOKUP(rennerstabel!$F186,Etappe6[[Rit 6]:[Punten]],2,0),0)</f>
        <v>0</v>
      </c>
      <c r="R186" s="89">
        <f>IFERROR(VLOOKUP(rennerstabel!$F186,Etappe7[[Rit 7]:[Punten]],2,0),0)</f>
        <v>0</v>
      </c>
      <c r="S186" s="89">
        <f>IFERROR(VLOOKUP(rennerstabel!$F186,Etappe8[[Rit 8]:[Punten]],2,0),0)</f>
        <v>0</v>
      </c>
      <c r="T186" s="89">
        <f>IFERROR(VLOOKUP(rennerstabel!$F186,Etappe9[[Rit 9]:[Punten]],2,0),0)</f>
        <v>0</v>
      </c>
      <c r="U186" s="90">
        <f>IFERROR(VLOOKUP(rennerstabel!$F186,Etappe10[[Rit 10]:[Punten]],2,0),0)</f>
        <v>0</v>
      </c>
      <c r="V186" s="90">
        <f>IFERROR(VLOOKUP(rennerstabel!$F186,Etappe11[[Rit 11]:[Punten]],2,0),0)</f>
        <v>0</v>
      </c>
      <c r="W186" s="90">
        <f>IFERROR(VLOOKUP(rennerstabel!$F186,Etappe12[[Rit 12]:[Punten]],2,0),0)</f>
        <v>0</v>
      </c>
      <c r="X186" s="90">
        <f>IFERROR(VLOOKUP(rennerstabel!$F186,Etappe13[[Rit 13]:[Punten]],2,0),0)</f>
        <v>0</v>
      </c>
      <c r="Y186" s="90">
        <f>IFERROR(VLOOKUP(rennerstabel!$F186,Etappe14[[Rit 14]:[Punten]],2,0),0)</f>
        <v>0</v>
      </c>
      <c r="Z186" s="90">
        <f>IFERROR(VLOOKUP(rennerstabel!$F186,Etappe15[[Rit 15]:[Punten]],2,0),0)</f>
        <v>0</v>
      </c>
      <c r="AA186" s="91">
        <f>IFERROR(VLOOKUP(rennerstabel!$F186,Etappe16[[Rit 16]:[Punten]],2,0),0)</f>
        <v>0</v>
      </c>
      <c r="AB186" s="91">
        <f>IFERROR(VLOOKUP(rennerstabel!$F186,Etappe17[[Rit 17]:[Punten]],2,0),0)</f>
        <v>0</v>
      </c>
      <c r="AC186" s="91">
        <f>IFERROR(VLOOKUP(rennerstabel!$F186,Etappe18[[Rit 18]:[Punten]],2,0),0)</f>
        <v>0</v>
      </c>
      <c r="AD186" s="91">
        <f>IFERROR(VLOOKUP(rennerstabel!$F186,Etappe19[[Rit 19]:[Punten]],2,0),0)</f>
        <v>0</v>
      </c>
      <c r="AE186" s="91">
        <f>IFERROR(VLOOKUP(rennerstabel!$F186,Etappe20[[Rit 20]:[Punten]],2,0),0)</f>
        <v>0</v>
      </c>
      <c r="AF186" s="91">
        <f>IFERROR(VLOOKUP(rennerstabel!$F186,Etappe21[[Rit 21]:[Punten]],2,0),0)</f>
        <v>0</v>
      </c>
      <c r="AG186" s="83">
        <f>IFERROR(VLOOKUP(rennerstabel!$F186,TableGeel[[Renners]:[Punten]],2,0),0)</f>
        <v>0</v>
      </c>
      <c r="AH186" s="83">
        <f>IFERROR(VLOOKUP(rennerstabel!$F186,TablePloeg[[Renners]:[Punten]],2,0),0)</f>
        <v>0</v>
      </c>
      <c r="AI186" s="83">
        <f>IFERROR(VLOOKUP(rennerstabel!$F186,TableGroen[[Renners]:[Punten]],2,0),0)</f>
        <v>0</v>
      </c>
      <c r="AJ186" s="83">
        <f>IFERROR(VLOOKUP(rennerstabel!$F186,TableBolletjes[[Renners]:[Punten]],2,0),0)</f>
        <v>0</v>
      </c>
      <c r="AK186" s="83">
        <f>IFERROR(VLOOKUP(rennerstabel!$F186,TableWit[[Renners]:[Punten]],2,0),0)</f>
        <v>0</v>
      </c>
      <c r="AL186" s="92">
        <f>IF(rennerstabel!$D186="DNS",0,1)</f>
        <v>1</v>
      </c>
    </row>
    <row r="187" spans="2:38" x14ac:dyDescent="0.25">
      <c r="B187" s="93"/>
      <c r="C187" s="93"/>
      <c r="D187" s="93"/>
      <c r="E187" s="94">
        <v>186</v>
      </c>
      <c r="F187" s="84" t="s">
        <v>482</v>
      </c>
      <c r="G187" s="84" t="s">
        <v>479</v>
      </c>
      <c r="H187" s="85">
        <f>SUM(L187:AK187)*rennerstabel!$AL187</f>
        <v>0</v>
      </c>
      <c r="I187" s="86">
        <f>SUM(rennerstabel!$L187:$T187)*rennerstabel!$AL187</f>
        <v>0</v>
      </c>
      <c r="J187" s="87">
        <f>SUM(rennerstabel!$U187:$Z187)*rennerstabel!$AL187</f>
        <v>0</v>
      </c>
      <c r="K187" s="88">
        <f>SUM(rennerstabel!$AA187:$AF187)*rennerstabel!$AL187</f>
        <v>0</v>
      </c>
      <c r="L187" s="89">
        <f>IFERROR(VLOOKUP(rennerstabel!$F187,Etappe1[[Rit 1]:[Punten]],2,0),0)</f>
        <v>0</v>
      </c>
      <c r="M187" s="89">
        <f>IFERROR(VLOOKUP(rennerstabel!$F187,Etappe2[[Rit 2]:[Punten]],2,0),0)</f>
        <v>0</v>
      </c>
      <c r="N187" s="89">
        <f>IFERROR(VLOOKUP(rennerstabel!$F187,Etappe3[[Rit 3]:[Punten]],2,0),0)</f>
        <v>0</v>
      </c>
      <c r="O187" s="89">
        <f>IFERROR(VLOOKUP(rennerstabel!$F187,Etappe4[[Rit 4]:[Punten]],2,0),0)</f>
        <v>0</v>
      </c>
      <c r="P187" s="89">
        <f>IFERROR(VLOOKUP(rennerstabel!$F187,Etappe5[[Rit 5]:[Punten]],2,0),0)</f>
        <v>0</v>
      </c>
      <c r="Q187" s="89">
        <f>IFERROR(VLOOKUP(rennerstabel!$F187,Etappe6[[Rit 6]:[Punten]],2,0),0)</f>
        <v>0</v>
      </c>
      <c r="R187" s="89">
        <f>IFERROR(VLOOKUP(rennerstabel!$F187,Etappe7[[Rit 7]:[Punten]],2,0),0)</f>
        <v>0</v>
      </c>
      <c r="S187" s="89">
        <f>IFERROR(VLOOKUP(rennerstabel!$F187,Etappe8[[Rit 8]:[Punten]],2,0),0)</f>
        <v>0</v>
      </c>
      <c r="T187" s="89">
        <f>IFERROR(VLOOKUP(rennerstabel!$F187,Etappe9[[Rit 9]:[Punten]],2,0),0)</f>
        <v>0</v>
      </c>
      <c r="U187" s="90">
        <f>IFERROR(VLOOKUP(rennerstabel!$F187,Etappe10[[Rit 10]:[Punten]],2,0),0)</f>
        <v>0</v>
      </c>
      <c r="V187" s="90">
        <f>IFERROR(VLOOKUP(rennerstabel!$F187,Etappe11[[Rit 11]:[Punten]],2,0),0)</f>
        <v>0</v>
      </c>
      <c r="W187" s="90">
        <f>IFERROR(VLOOKUP(rennerstabel!$F187,Etappe12[[Rit 12]:[Punten]],2,0),0)</f>
        <v>0</v>
      </c>
      <c r="X187" s="90">
        <f>IFERROR(VLOOKUP(rennerstabel!$F187,Etappe13[[Rit 13]:[Punten]],2,0),0)</f>
        <v>0</v>
      </c>
      <c r="Y187" s="90">
        <f>IFERROR(VLOOKUP(rennerstabel!$F187,Etappe14[[Rit 14]:[Punten]],2,0),0)</f>
        <v>0</v>
      </c>
      <c r="Z187" s="90">
        <f>IFERROR(VLOOKUP(rennerstabel!$F187,Etappe15[[Rit 15]:[Punten]],2,0),0)</f>
        <v>0</v>
      </c>
      <c r="AA187" s="91">
        <f>IFERROR(VLOOKUP(rennerstabel!$F187,Etappe16[[Rit 16]:[Punten]],2,0),0)</f>
        <v>0</v>
      </c>
      <c r="AB187" s="91">
        <f>IFERROR(VLOOKUP(rennerstabel!$F187,Etappe17[[Rit 17]:[Punten]],2,0),0)</f>
        <v>0</v>
      </c>
      <c r="AC187" s="91">
        <f>IFERROR(VLOOKUP(rennerstabel!$F187,Etappe18[[Rit 18]:[Punten]],2,0),0)</f>
        <v>0</v>
      </c>
      <c r="AD187" s="91">
        <f>IFERROR(VLOOKUP(rennerstabel!$F187,Etappe19[[Rit 19]:[Punten]],2,0),0)</f>
        <v>0</v>
      </c>
      <c r="AE187" s="91">
        <f>IFERROR(VLOOKUP(rennerstabel!$F187,Etappe20[[Rit 20]:[Punten]],2,0),0)</f>
        <v>0</v>
      </c>
      <c r="AF187" s="91">
        <f>IFERROR(VLOOKUP(rennerstabel!$F187,Etappe21[[Rit 21]:[Punten]],2,0),0)</f>
        <v>0</v>
      </c>
      <c r="AG187" s="93">
        <f>IFERROR(VLOOKUP(rennerstabel!$F187,TableGeel[[Renners]:[Punten]],2,0),0)</f>
        <v>0</v>
      </c>
      <c r="AH187" s="93">
        <f>IFERROR(VLOOKUP(rennerstabel!$F187,TablePloeg[[Renners]:[Punten]],2,0),0)</f>
        <v>0</v>
      </c>
      <c r="AI187" s="93">
        <f>IFERROR(VLOOKUP(rennerstabel!$F187,TableGroen[[Renners]:[Punten]],2,0),0)</f>
        <v>0</v>
      </c>
      <c r="AJ187" s="93">
        <f>IFERROR(VLOOKUP(rennerstabel!$F187,TableBolletjes[[Renners]:[Punten]],2,0),0)</f>
        <v>0</v>
      </c>
      <c r="AK187" s="93">
        <f>IFERROR(VLOOKUP(rennerstabel!$F187,TableWit[[Renners]:[Punten]],2,0),0)</f>
        <v>0</v>
      </c>
      <c r="AL187" s="95">
        <f>IF(rennerstabel!$D187="DNS",0,1)</f>
        <v>1</v>
      </c>
    </row>
    <row r="188" spans="2:38" x14ac:dyDescent="0.25">
      <c r="B188" s="83"/>
      <c r="C188" s="83"/>
      <c r="D188" s="83"/>
      <c r="E188" s="84">
        <v>187</v>
      </c>
      <c r="F188" s="84" t="s">
        <v>483</v>
      </c>
      <c r="G188" s="84" t="s">
        <v>479</v>
      </c>
      <c r="H188" s="85">
        <f>SUM(L188:AK188)*rennerstabel!$AL188</f>
        <v>0</v>
      </c>
      <c r="I188" s="86">
        <f>SUM(rennerstabel!$L188:$T188)*rennerstabel!$AL188</f>
        <v>0</v>
      </c>
      <c r="J188" s="87">
        <f>SUM(rennerstabel!$U188:$Z188)*rennerstabel!$AL188</f>
        <v>0</v>
      </c>
      <c r="K188" s="88">
        <f>SUM(rennerstabel!$AA188:$AF188)*rennerstabel!$AL188</f>
        <v>0</v>
      </c>
      <c r="L188" s="89">
        <f>IFERROR(VLOOKUP(rennerstabel!$F188,Etappe1[[Rit 1]:[Punten]],2,0),0)</f>
        <v>0</v>
      </c>
      <c r="M188" s="89">
        <f>IFERROR(VLOOKUP(rennerstabel!$F188,Etappe2[[Rit 2]:[Punten]],2,0),0)</f>
        <v>0</v>
      </c>
      <c r="N188" s="89">
        <f>IFERROR(VLOOKUP(rennerstabel!$F188,Etappe3[[Rit 3]:[Punten]],2,0),0)</f>
        <v>0</v>
      </c>
      <c r="O188" s="89">
        <f>IFERROR(VLOOKUP(rennerstabel!$F188,Etappe4[[Rit 4]:[Punten]],2,0),0)</f>
        <v>0</v>
      </c>
      <c r="P188" s="89">
        <f>IFERROR(VLOOKUP(rennerstabel!$F188,Etappe5[[Rit 5]:[Punten]],2,0),0)</f>
        <v>0</v>
      </c>
      <c r="Q188" s="89">
        <f>IFERROR(VLOOKUP(rennerstabel!$F188,Etappe6[[Rit 6]:[Punten]],2,0),0)</f>
        <v>0</v>
      </c>
      <c r="R188" s="89">
        <f>IFERROR(VLOOKUP(rennerstabel!$F188,Etappe7[[Rit 7]:[Punten]],2,0),0)</f>
        <v>0</v>
      </c>
      <c r="S188" s="89">
        <f>IFERROR(VLOOKUP(rennerstabel!$F188,Etappe8[[Rit 8]:[Punten]],2,0),0)</f>
        <v>0</v>
      </c>
      <c r="T188" s="89">
        <f>IFERROR(VLOOKUP(rennerstabel!$F188,Etappe9[[Rit 9]:[Punten]],2,0),0)</f>
        <v>0</v>
      </c>
      <c r="U188" s="90">
        <f>IFERROR(VLOOKUP(rennerstabel!$F188,Etappe10[[Rit 10]:[Punten]],2,0),0)</f>
        <v>0</v>
      </c>
      <c r="V188" s="90">
        <f>IFERROR(VLOOKUP(rennerstabel!$F188,Etappe11[[Rit 11]:[Punten]],2,0),0)</f>
        <v>0</v>
      </c>
      <c r="W188" s="90">
        <f>IFERROR(VLOOKUP(rennerstabel!$F188,Etappe12[[Rit 12]:[Punten]],2,0),0)</f>
        <v>0</v>
      </c>
      <c r="X188" s="90">
        <f>IFERROR(VLOOKUP(rennerstabel!$F188,Etappe13[[Rit 13]:[Punten]],2,0),0)</f>
        <v>0</v>
      </c>
      <c r="Y188" s="90">
        <f>IFERROR(VLOOKUP(rennerstabel!$F188,Etappe14[[Rit 14]:[Punten]],2,0),0)</f>
        <v>0</v>
      </c>
      <c r="Z188" s="90">
        <f>IFERROR(VLOOKUP(rennerstabel!$F188,Etappe15[[Rit 15]:[Punten]],2,0),0)</f>
        <v>0</v>
      </c>
      <c r="AA188" s="91">
        <f>IFERROR(VLOOKUP(rennerstabel!$F188,Etappe16[[Rit 16]:[Punten]],2,0),0)</f>
        <v>0</v>
      </c>
      <c r="AB188" s="91">
        <f>IFERROR(VLOOKUP(rennerstabel!$F188,Etappe17[[Rit 17]:[Punten]],2,0),0)</f>
        <v>0</v>
      </c>
      <c r="AC188" s="91">
        <f>IFERROR(VLOOKUP(rennerstabel!$F188,Etappe18[[Rit 18]:[Punten]],2,0),0)</f>
        <v>0</v>
      </c>
      <c r="AD188" s="91">
        <f>IFERROR(VLOOKUP(rennerstabel!$F188,Etappe19[[Rit 19]:[Punten]],2,0),0)</f>
        <v>0</v>
      </c>
      <c r="AE188" s="91">
        <f>IFERROR(VLOOKUP(rennerstabel!$F188,Etappe20[[Rit 20]:[Punten]],2,0),0)</f>
        <v>0</v>
      </c>
      <c r="AF188" s="91">
        <f>IFERROR(VLOOKUP(rennerstabel!$F188,Etappe21[[Rit 21]:[Punten]],2,0),0)</f>
        <v>0</v>
      </c>
      <c r="AG188" s="83">
        <f>IFERROR(VLOOKUP(rennerstabel!$F188,TableGeel[[Renners]:[Punten]],2,0),0)</f>
        <v>0</v>
      </c>
      <c r="AH188" s="83">
        <f>IFERROR(VLOOKUP(rennerstabel!$F188,TablePloeg[[Renners]:[Punten]],2,0),0)</f>
        <v>0</v>
      </c>
      <c r="AI188" s="83">
        <f>IFERROR(VLOOKUP(rennerstabel!$F188,TableGroen[[Renners]:[Punten]],2,0),0)</f>
        <v>0</v>
      </c>
      <c r="AJ188" s="83">
        <f>IFERROR(VLOOKUP(rennerstabel!$F188,TableBolletjes[[Renners]:[Punten]],2,0),0)</f>
        <v>0</v>
      </c>
      <c r="AK188" s="83">
        <f>IFERROR(VLOOKUP(rennerstabel!$F188,TableWit[[Renners]:[Punten]],2,0),0)</f>
        <v>0</v>
      </c>
      <c r="AL188" s="92">
        <f>IF(rennerstabel!$D188="DNS",0,1)</f>
        <v>1</v>
      </c>
    </row>
    <row r="189" spans="2:38" x14ac:dyDescent="0.25">
      <c r="B189" s="93"/>
      <c r="C189" s="93"/>
      <c r="D189" s="93" t="s">
        <v>517</v>
      </c>
      <c r="E189" s="94">
        <v>188</v>
      </c>
      <c r="F189" s="84" t="s">
        <v>484</v>
      </c>
      <c r="G189" s="84" t="s">
        <v>479</v>
      </c>
      <c r="H189" s="85">
        <f>SUM(L189:AK189)*rennerstabel!$AL189</f>
        <v>0</v>
      </c>
      <c r="I189" s="86">
        <f>SUM(rennerstabel!$L189:$T189)*rennerstabel!$AL189</f>
        <v>0</v>
      </c>
      <c r="J189" s="87">
        <f>SUM(rennerstabel!$U189:$Z189)*rennerstabel!$AL189</f>
        <v>0</v>
      </c>
      <c r="K189" s="88">
        <f>SUM(rennerstabel!$AA189:$AF189)*rennerstabel!$AL189</f>
        <v>0</v>
      </c>
      <c r="L189" s="89">
        <f>IFERROR(VLOOKUP(rennerstabel!$F189,Etappe1[[Rit 1]:[Punten]],2,0),0)</f>
        <v>0</v>
      </c>
      <c r="M189" s="89">
        <f>IFERROR(VLOOKUP(rennerstabel!$F189,Etappe2[[Rit 2]:[Punten]],2,0),0)</f>
        <v>0</v>
      </c>
      <c r="N189" s="89">
        <f>IFERROR(VLOOKUP(rennerstabel!$F189,Etappe3[[Rit 3]:[Punten]],2,0),0)</f>
        <v>0</v>
      </c>
      <c r="O189" s="89">
        <f>IFERROR(VLOOKUP(rennerstabel!$F189,Etappe4[[Rit 4]:[Punten]],2,0),0)</f>
        <v>0</v>
      </c>
      <c r="P189" s="89">
        <f>IFERROR(VLOOKUP(rennerstabel!$F189,Etappe5[[Rit 5]:[Punten]],2,0),0)</f>
        <v>0</v>
      </c>
      <c r="Q189" s="89">
        <f>IFERROR(VLOOKUP(rennerstabel!$F189,Etappe6[[Rit 6]:[Punten]],2,0),0)</f>
        <v>0</v>
      </c>
      <c r="R189" s="89">
        <f>IFERROR(VLOOKUP(rennerstabel!$F189,Etappe7[[Rit 7]:[Punten]],2,0),0)</f>
        <v>0</v>
      </c>
      <c r="S189" s="89">
        <f>IFERROR(VLOOKUP(rennerstabel!$F189,Etappe8[[Rit 8]:[Punten]],2,0),0)</f>
        <v>0</v>
      </c>
      <c r="T189" s="89">
        <f>IFERROR(VLOOKUP(rennerstabel!$F189,Etappe9[[Rit 9]:[Punten]],2,0),0)</f>
        <v>0</v>
      </c>
      <c r="U189" s="90">
        <f>IFERROR(VLOOKUP(rennerstabel!$F189,Etappe10[[Rit 10]:[Punten]],2,0),0)</f>
        <v>0</v>
      </c>
      <c r="V189" s="90">
        <f>IFERROR(VLOOKUP(rennerstabel!$F189,Etappe11[[Rit 11]:[Punten]],2,0),0)</f>
        <v>0</v>
      </c>
      <c r="W189" s="90">
        <f>IFERROR(VLOOKUP(rennerstabel!$F189,Etappe12[[Rit 12]:[Punten]],2,0),0)</f>
        <v>0</v>
      </c>
      <c r="X189" s="90">
        <f>IFERROR(VLOOKUP(rennerstabel!$F189,Etappe13[[Rit 13]:[Punten]],2,0),0)</f>
        <v>0</v>
      </c>
      <c r="Y189" s="90">
        <f>IFERROR(VLOOKUP(rennerstabel!$F189,Etappe14[[Rit 14]:[Punten]],2,0),0)</f>
        <v>0</v>
      </c>
      <c r="Z189" s="90">
        <f>IFERROR(VLOOKUP(rennerstabel!$F189,Etappe15[[Rit 15]:[Punten]],2,0),0)</f>
        <v>0</v>
      </c>
      <c r="AA189" s="91">
        <f>IFERROR(VLOOKUP(rennerstabel!$F189,Etappe16[[Rit 16]:[Punten]],2,0),0)</f>
        <v>0</v>
      </c>
      <c r="AB189" s="91">
        <f>IFERROR(VLOOKUP(rennerstabel!$F189,Etappe17[[Rit 17]:[Punten]],2,0),0)</f>
        <v>0</v>
      </c>
      <c r="AC189" s="91">
        <f>IFERROR(VLOOKUP(rennerstabel!$F189,Etappe18[[Rit 18]:[Punten]],2,0),0)</f>
        <v>0</v>
      </c>
      <c r="AD189" s="91">
        <f>IFERROR(VLOOKUP(rennerstabel!$F189,Etappe19[[Rit 19]:[Punten]],2,0),0)</f>
        <v>0</v>
      </c>
      <c r="AE189" s="91">
        <f>IFERROR(VLOOKUP(rennerstabel!$F189,Etappe20[[Rit 20]:[Punten]],2,0),0)</f>
        <v>0</v>
      </c>
      <c r="AF189" s="91">
        <f>IFERROR(VLOOKUP(rennerstabel!$F189,Etappe21[[Rit 21]:[Punten]],2,0),0)</f>
        <v>0</v>
      </c>
      <c r="AG189" s="93">
        <f>IFERROR(VLOOKUP(rennerstabel!$F189,TableGeel[[Renners]:[Punten]],2,0),0)</f>
        <v>0</v>
      </c>
      <c r="AH189" s="93">
        <f>IFERROR(VLOOKUP(rennerstabel!$F189,TablePloeg[[Renners]:[Punten]],2,0),0)</f>
        <v>0</v>
      </c>
      <c r="AI189" s="93">
        <f>IFERROR(VLOOKUP(rennerstabel!$F189,TableGroen[[Renners]:[Punten]],2,0),0)</f>
        <v>0</v>
      </c>
      <c r="AJ189" s="93">
        <f>IFERROR(VLOOKUP(rennerstabel!$F189,TableBolletjes[[Renners]:[Punten]],2,0),0)</f>
        <v>0</v>
      </c>
      <c r="AK189" s="93">
        <f>IFERROR(VLOOKUP(rennerstabel!$F189,TableWit[[Renners]:[Punten]],2,0),0)</f>
        <v>0</v>
      </c>
      <c r="AL189" s="95">
        <f>IF(rennerstabel!$D189="DNS",0,1)</f>
        <v>0</v>
      </c>
    </row>
    <row r="190" spans="2:38" x14ac:dyDescent="0.25">
      <c r="B190" s="83"/>
      <c r="C190" s="83"/>
      <c r="D190" s="83"/>
      <c r="E190" s="84">
        <v>189</v>
      </c>
      <c r="F190" s="84" t="s">
        <v>524</v>
      </c>
      <c r="G190" s="84" t="s">
        <v>479</v>
      </c>
      <c r="H190" s="85">
        <f>SUM(L190:AK190)*rennerstabel!$AL190</f>
        <v>0</v>
      </c>
      <c r="I190" s="86">
        <f>SUM(rennerstabel!$L190:$T190)*rennerstabel!$AL190</f>
        <v>0</v>
      </c>
      <c r="J190" s="87">
        <f>SUM(rennerstabel!$U190:$Z190)*rennerstabel!$AL190</f>
        <v>0</v>
      </c>
      <c r="K190" s="88">
        <f>SUM(rennerstabel!$AA190:$AF190)*rennerstabel!$AL190</f>
        <v>0</v>
      </c>
      <c r="L190" s="89">
        <f>IFERROR(VLOOKUP(rennerstabel!$F190,Etappe1[[Rit 1]:[Punten]],2,0),0)</f>
        <v>0</v>
      </c>
      <c r="M190" s="89">
        <f>IFERROR(VLOOKUP(rennerstabel!$F190,Etappe2[[Rit 2]:[Punten]],2,0),0)</f>
        <v>0</v>
      </c>
      <c r="N190" s="89">
        <f>IFERROR(VLOOKUP(rennerstabel!$F190,Etappe3[[Rit 3]:[Punten]],2,0),0)</f>
        <v>0</v>
      </c>
      <c r="O190" s="89">
        <f>IFERROR(VLOOKUP(rennerstabel!$F190,Etappe4[[Rit 4]:[Punten]],2,0),0)</f>
        <v>0</v>
      </c>
      <c r="P190" s="89">
        <f>IFERROR(VLOOKUP(rennerstabel!$F190,Etappe5[[Rit 5]:[Punten]],2,0),0)</f>
        <v>0</v>
      </c>
      <c r="Q190" s="89">
        <f>IFERROR(VLOOKUP(rennerstabel!$F190,Etappe6[[Rit 6]:[Punten]],2,0),0)</f>
        <v>0</v>
      </c>
      <c r="R190" s="89">
        <f>IFERROR(VLOOKUP(rennerstabel!$F190,Etappe7[[Rit 7]:[Punten]],2,0),0)</f>
        <v>0</v>
      </c>
      <c r="S190" s="89">
        <f>IFERROR(VLOOKUP(rennerstabel!$F190,Etappe8[[Rit 8]:[Punten]],2,0),0)</f>
        <v>0</v>
      </c>
      <c r="T190" s="89">
        <f>IFERROR(VLOOKUP(rennerstabel!$F190,Etappe9[[Rit 9]:[Punten]],2,0),0)</f>
        <v>0</v>
      </c>
      <c r="U190" s="90">
        <f>IFERROR(VLOOKUP(rennerstabel!$F190,Etappe10[[Rit 10]:[Punten]],2,0),0)</f>
        <v>0</v>
      </c>
      <c r="V190" s="90">
        <f>IFERROR(VLOOKUP(rennerstabel!$F190,Etappe11[[Rit 11]:[Punten]],2,0),0)</f>
        <v>0</v>
      </c>
      <c r="W190" s="90">
        <f>IFERROR(VLOOKUP(rennerstabel!$F190,Etappe12[[Rit 12]:[Punten]],2,0),0)</f>
        <v>0</v>
      </c>
      <c r="X190" s="90">
        <f>IFERROR(VLOOKUP(rennerstabel!$F190,Etappe13[[Rit 13]:[Punten]],2,0),0)</f>
        <v>0</v>
      </c>
      <c r="Y190" s="90">
        <f>IFERROR(VLOOKUP(rennerstabel!$F190,Etappe14[[Rit 14]:[Punten]],2,0),0)</f>
        <v>0</v>
      </c>
      <c r="Z190" s="90">
        <f>IFERROR(VLOOKUP(rennerstabel!$F190,Etappe15[[Rit 15]:[Punten]],2,0),0)</f>
        <v>0</v>
      </c>
      <c r="AA190" s="91">
        <f>IFERROR(VLOOKUP(rennerstabel!$F190,Etappe16[[Rit 16]:[Punten]],2,0),0)</f>
        <v>0</v>
      </c>
      <c r="AB190" s="91">
        <f>IFERROR(VLOOKUP(rennerstabel!$F190,Etappe17[[Rit 17]:[Punten]],2,0),0)</f>
        <v>0</v>
      </c>
      <c r="AC190" s="91">
        <f>IFERROR(VLOOKUP(rennerstabel!$F190,Etappe18[[Rit 18]:[Punten]],2,0),0)</f>
        <v>0</v>
      </c>
      <c r="AD190" s="91">
        <f>IFERROR(VLOOKUP(rennerstabel!$F190,Etappe19[[Rit 19]:[Punten]],2,0),0)</f>
        <v>0</v>
      </c>
      <c r="AE190" s="91">
        <f>IFERROR(VLOOKUP(rennerstabel!$F190,Etappe20[[Rit 20]:[Punten]],2,0),0)</f>
        <v>0</v>
      </c>
      <c r="AF190" s="91">
        <f>IFERROR(VLOOKUP(rennerstabel!$F190,Etappe21[[Rit 21]:[Punten]],2,0),0)</f>
        <v>0</v>
      </c>
      <c r="AG190" s="83">
        <f>IFERROR(VLOOKUP(rennerstabel!$F190,TableGeel[[Renners]:[Punten]],2,0),0)</f>
        <v>0</v>
      </c>
      <c r="AH190" s="83">
        <f>IFERROR(VLOOKUP(rennerstabel!$F190,TablePloeg[[Renners]:[Punten]],2,0),0)</f>
        <v>0</v>
      </c>
      <c r="AI190" s="83">
        <f>IFERROR(VLOOKUP(rennerstabel!$F190,TableGroen[[Renners]:[Punten]],2,0),0)</f>
        <v>0</v>
      </c>
      <c r="AJ190" s="83">
        <f>IFERROR(VLOOKUP(rennerstabel!$F190,TableBolletjes[[Renners]:[Punten]],2,0),0)</f>
        <v>0</v>
      </c>
      <c r="AK190" s="83">
        <f>IFERROR(VLOOKUP(rennerstabel!$F190,TableWit[[Renners]:[Punten]],2,0),0)</f>
        <v>0</v>
      </c>
      <c r="AL190" s="92">
        <f>IF(rennerstabel!$D190="DNS",0,1)</f>
        <v>1</v>
      </c>
    </row>
    <row r="191" spans="2:38" x14ac:dyDescent="0.25">
      <c r="B191" s="93"/>
      <c r="C191" s="93"/>
      <c r="D191" s="93" t="s">
        <v>517</v>
      </c>
      <c r="E191" s="94">
        <v>190</v>
      </c>
      <c r="F191" s="84"/>
      <c r="G191" s="84"/>
      <c r="H191" s="85">
        <f>SUM(L191:AK191)*rennerstabel!$AL191</f>
        <v>0</v>
      </c>
      <c r="I191" s="86">
        <f>SUM(rennerstabel!$L191:$T191)*rennerstabel!$AL191</f>
        <v>0</v>
      </c>
      <c r="J191" s="87">
        <f>SUM(rennerstabel!$U191:$Z191)*rennerstabel!$AL191</f>
        <v>0</v>
      </c>
      <c r="K191" s="88">
        <f>SUM(rennerstabel!$AA191:$AF191)*rennerstabel!$AL191</f>
        <v>0</v>
      </c>
      <c r="L191" s="89">
        <f>IFERROR(VLOOKUP(rennerstabel!$F191,Etappe1[[Rit 1]:[Punten]],2,0),0)</f>
        <v>0</v>
      </c>
      <c r="M191" s="89">
        <f>IFERROR(VLOOKUP(rennerstabel!$F191,Etappe2[[Rit 2]:[Punten]],2,0),0)</f>
        <v>0</v>
      </c>
      <c r="N191" s="89">
        <f>IFERROR(VLOOKUP(rennerstabel!$F191,Etappe3[[Rit 3]:[Punten]],2,0),0)</f>
        <v>0</v>
      </c>
      <c r="O191" s="89">
        <f>IFERROR(VLOOKUP(rennerstabel!$F191,Etappe4[[Rit 4]:[Punten]],2,0),0)</f>
        <v>0</v>
      </c>
      <c r="P191" s="89">
        <f>IFERROR(VLOOKUP(rennerstabel!$F191,Etappe5[[Rit 5]:[Punten]],2,0),0)</f>
        <v>0</v>
      </c>
      <c r="Q191" s="89">
        <f>IFERROR(VLOOKUP(rennerstabel!$F191,Etappe6[[Rit 6]:[Punten]],2,0),0)</f>
        <v>0</v>
      </c>
      <c r="R191" s="89">
        <f>IFERROR(VLOOKUP(rennerstabel!$F191,Etappe7[[Rit 7]:[Punten]],2,0),0)</f>
        <v>0</v>
      </c>
      <c r="S191" s="89">
        <f>IFERROR(VLOOKUP(rennerstabel!$F191,Etappe8[[Rit 8]:[Punten]],2,0),0)</f>
        <v>0</v>
      </c>
      <c r="T191" s="89">
        <f>IFERROR(VLOOKUP(rennerstabel!$F191,Etappe9[[Rit 9]:[Punten]],2,0),0)</f>
        <v>0</v>
      </c>
      <c r="U191" s="90">
        <f>IFERROR(VLOOKUP(rennerstabel!$F191,Etappe10[[Rit 10]:[Punten]],2,0),0)</f>
        <v>0</v>
      </c>
      <c r="V191" s="90">
        <f>IFERROR(VLOOKUP(rennerstabel!$F191,Etappe11[[Rit 11]:[Punten]],2,0),0)</f>
        <v>0</v>
      </c>
      <c r="W191" s="90">
        <f>IFERROR(VLOOKUP(rennerstabel!$F191,Etappe12[[Rit 12]:[Punten]],2,0),0)</f>
        <v>0</v>
      </c>
      <c r="X191" s="90">
        <f>IFERROR(VLOOKUP(rennerstabel!$F191,Etappe13[[Rit 13]:[Punten]],2,0),0)</f>
        <v>0</v>
      </c>
      <c r="Y191" s="90">
        <f>IFERROR(VLOOKUP(rennerstabel!$F191,Etappe14[[Rit 14]:[Punten]],2,0),0)</f>
        <v>0</v>
      </c>
      <c r="Z191" s="90">
        <f>IFERROR(VLOOKUP(rennerstabel!$F191,Etappe15[[Rit 15]:[Punten]],2,0),0)</f>
        <v>0</v>
      </c>
      <c r="AA191" s="91">
        <f>IFERROR(VLOOKUP(rennerstabel!$F191,Etappe16[[Rit 16]:[Punten]],2,0),0)</f>
        <v>0</v>
      </c>
      <c r="AB191" s="91">
        <f>IFERROR(VLOOKUP(rennerstabel!$F191,Etappe17[[Rit 17]:[Punten]],2,0),0)</f>
        <v>0</v>
      </c>
      <c r="AC191" s="91">
        <f>IFERROR(VLOOKUP(rennerstabel!$F191,Etappe18[[Rit 18]:[Punten]],2,0),0)</f>
        <v>0</v>
      </c>
      <c r="AD191" s="91">
        <f>IFERROR(VLOOKUP(rennerstabel!$F191,Etappe19[[Rit 19]:[Punten]],2,0),0)</f>
        <v>0</v>
      </c>
      <c r="AE191" s="91">
        <f>IFERROR(VLOOKUP(rennerstabel!$F191,Etappe20[[Rit 20]:[Punten]],2,0),0)</f>
        <v>0</v>
      </c>
      <c r="AF191" s="91">
        <f>IFERROR(VLOOKUP(rennerstabel!$F191,Etappe21[[Rit 21]:[Punten]],2,0),0)</f>
        <v>0</v>
      </c>
      <c r="AG191" s="93">
        <f>IFERROR(VLOOKUP(rennerstabel!$F191,TableGeel[[Renners]:[Punten]],2,0),0)</f>
        <v>0</v>
      </c>
      <c r="AH191" s="93">
        <f>IFERROR(VLOOKUP(rennerstabel!$F191,TablePloeg[[Renners]:[Punten]],2,0),0)</f>
        <v>0</v>
      </c>
      <c r="AI191" s="93">
        <f>IFERROR(VLOOKUP(rennerstabel!$F191,TableGroen[[Renners]:[Punten]],2,0),0)</f>
        <v>0</v>
      </c>
      <c r="AJ191" s="93">
        <f>IFERROR(VLOOKUP(rennerstabel!$F191,TableBolletjes[[Renners]:[Punten]],2,0),0)</f>
        <v>0</v>
      </c>
      <c r="AK191" s="93">
        <f>IFERROR(VLOOKUP(rennerstabel!$F191,TableWit[[Renners]:[Punten]],2,0),0)</f>
        <v>0</v>
      </c>
      <c r="AL191" s="95">
        <f>IF(rennerstabel!$D191="DNS",0,1)</f>
        <v>0</v>
      </c>
    </row>
    <row r="192" spans="2:38" x14ac:dyDescent="0.25">
      <c r="B192" s="83"/>
      <c r="C192" s="83"/>
      <c r="D192" s="83"/>
      <c r="E192" s="84">
        <v>191</v>
      </c>
      <c r="F192" s="84" t="s">
        <v>187</v>
      </c>
      <c r="G192" s="84" t="s">
        <v>485</v>
      </c>
      <c r="H192" s="85">
        <f>SUM(L192:AK192)*rennerstabel!$AL192</f>
        <v>0</v>
      </c>
      <c r="I192" s="86">
        <f>SUM(rennerstabel!$L192:$T192)*rennerstabel!$AL192</f>
        <v>0</v>
      </c>
      <c r="J192" s="87">
        <f>SUM(rennerstabel!$U192:$Z192)*rennerstabel!$AL192</f>
        <v>0</v>
      </c>
      <c r="K192" s="88">
        <f>SUM(rennerstabel!$AA192:$AF192)*rennerstabel!$AL192</f>
        <v>0</v>
      </c>
      <c r="L192" s="89">
        <f>IFERROR(VLOOKUP(rennerstabel!$F192,Etappe1[[Rit 1]:[Punten]],2,0),0)</f>
        <v>0</v>
      </c>
      <c r="M192" s="89">
        <f>IFERROR(VLOOKUP(rennerstabel!$F192,Etappe2[[Rit 2]:[Punten]],2,0),0)</f>
        <v>0</v>
      </c>
      <c r="N192" s="89">
        <f>IFERROR(VLOOKUP(rennerstabel!$F192,Etappe3[[Rit 3]:[Punten]],2,0),0)</f>
        <v>0</v>
      </c>
      <c r="O192" s="89">
        <f>IFERROR(VLOOKUP(rennerstabel!$F192,Etappe4[[Rit 4]:[Punten]],2,0),0)</f>
        <v>0</v>
      </c>
      <c r="P192" s="89">
        <f>IFERROR(VLOOKUP(rennerstabel!$F192,Etappe5[[Rit 5]:[Punten]],2,0),0)</f>
        <v>0</v>
      </c>
      <c r="Q192" s="89">
        <f>IFERROR(VLOOKUP(rennerstabel!$F192,Etappe6[[Rit 6]:[Punten]],2,0),0)</f>
        <v>0</v>
      </c>
      <c r="R192" s="89">
        <f>IFERROR(VLOOKUP(rennerstabel!$F192,Etappe7[[Rit 7]:[Punten]],2,0),0)</f>
        <v>0</v>
      </c>
      <c r="S192" s="89">
        <f>IFERROR(VLOOKUP(rennerstabel!$F192,Etappe8[[Rit 8]:[Punten]],2,0),0)</f>
        <v>0</v>
      </c>
      <c r="T192" s="89">
        <f>IFERROR(VLOOKUP(rennerstabel!$F192,Etappe9[[Rit 9]:[Punten]],2,0),0)</f>
        <v>0</v>
      </c>
      <c r="U192" s="90">
        <f>IFERROR(VLOOKUP(rennerstabel!$F192,Etappe10[[Rit 10]:[Punten]],2,0),0)</f>
        <v>0</v>
      </c>
      <c r="V192" s="90">
        <f>IFERROR(VLOOKUP(rennerstabel!$F192,Etappe11[[Rit 11]:[Punten]],2,0),0)</f>
        <v>0</v>
      </c>
      <c r="W192" s="90">
        <f>IFERROR(VLOOKUP(rennerstabel!$F192,Etappe12[[Rit 12]:[Punten]],2,0),0)</f>
        <v>0</v>
      </c>
      <c r="X192" s="90">
        <f>IFERROR(VLOOKUP(rennerstabel!$F192,Etappe13[[Rit 13]:[Punten]],2,0),0)</f>
        <v>0</v>
      </c>
      <c r="Y192" s="90">
        <f>IFERROR(VLOOKUP(rennerstabel!$F192,Etappe14[[Rit 14]:[Punten]],2,0),0)</f>
        <v>0</v>
      </c>
      <c r="Z192" s="90">
        <f>IFERROR(VLOOKUP(rennerstabel!$F192,Etappe15[[Rit 15]:[Punten]],2,0),0)</f>
        <v>0</v>
      </c>
      <c r="AA192" s="91">
        <f>IFERROR(VLOOKUP(rennerstabel!$F192,Etappe16[[Rit 16]:[Punten]],2,0),0)</f>
        <v>0</v>
      </c>
      <c r="AB192" s="91">
        <f>IFERROR(VLOOKUP(rennerstabel!$F192,Etappe17[[Rit 17]:[Punten]],2,0),0)</f>
        <v>0</v>
      </c>
      <c r="AC192" s="91">
        <f>IFERROR(VLOOKUP(rennerstabel!$F192,Etappe18[[Rit 18]:[Punten]],2,0),0)</f>
        <v>0</v>
      </c>
      <c r="AD192" s="91">
        <f>IFERROR(VLOOKUP(rennerstabel!$F192,Etappe19[[Rit 19]:[Punten]],2,0),0)</f>
        <v>0</v>
      </c>
      <c r="AE192" s="91">
        <f>IFERROR(VLOOKUP(rennerstabel!$F192,Etappe20[[Rit 20]:[Punten]],2,0),0)</f>
        <v>0</v>
      </c>
      <c r="AF192" s="91">
        <f>IFERROR(VLOOKUP(rennerstabel!$F192,Etappe21[[Rit 21]:[Punten]],2,0),0)</f>
        <v>0</v>
      </c>
      <c r="AG192" s="83">
        <f>IFERROR(VLOOKUP(rennerstabel!$F192,TableGeel[[Renners]:[Punten]],2,0),0)</f>
        <v>0</v>
      </c>
      <c r="AH192" s="83">
        <f>IFERROR(VLOOKUP(rennerstabel!$F192,TablePloeg[[Renners]:[Punten]],2,0),0)</f>
        <v>0</v>
      </c>
      <c r="AI192" s="83">
        <f>IFERROR(VLOOKUP(rennerstabel!$F192,TableGroen[[Renners]:[Punten]],2,0),0)</f>
        <v>0</v>
      </c>
      <c r="AJ192" s="83">
        <f>IFERROR(VLOOKUP(rennerstabel!$F192,TableBolletjes[[Renners]:[Punten]],2,0),0)</f>
        <v>0</v>
      </c>
      <c r="AK192" s="83">
        <f>IFERROR(VLOOKUP(rennerstabel!$F192,TableWit[[Renners]:[Punten]],2,0),0)</f>
        <v>0</v>
      </c>
      <c r="AL192" s="92">
        <f>IF(rennerstabel!$D192="DNS",0,1)</f>
        <v>1</v>
      </c>
    </row>
    <row r="193" spans="2:38" x14ac:dyDescent="0.25">
      <c r="B193" s="93"/>
      <c r="C193" s="93"/>
      <c r="D193" s="93"/>
      <c r="E193" s="94">
        <v>192</v>
      </c>
      <c r="F193" s="84" t="s">
        <v>201</v>
      </c>
      <c r="G193" s="84" t="s">
        <v>485</v>
      </c>
      <c r="H193" s="85">
        <f>SUM(L193:AK193)*rennerstabel!$AL193</f>
        <v>0</v>
      </c>
      <c r="I193" s="86">
        <f>SUM(rennerstabel!$L193:$T193)*rennerstabel!$AL193</f>
        <v>0</v>
      </c>
      <c r="J193" s="87">
        <f>SUM(rennerstabel!$U193:$Z193)*rennerstabel!$AL193</f>
        <v>0</v>
      </c>
      <c r="K193" s="88">
        <f>SUM(rennerstabel!$AA193:$AF193)*rennerstabel!$AL193</f>
        <v>0</v>
      </c>
      <c r="L193" s="89">
        <f>IFERROR(VLOOKUP(rennerstabel!$F193,Etappe1[[Rit 1]:[Punten]],2,0),0)</f>
        <v>0</v>
      </c>
      <c r="M193" s="89">
        <f>IFERROR(VLOOKUP(rennerstabel!$F193,Etappe2[[Rit 2]:[Punten]],2,0),0)</f>
        <v>0</v>
      </c>
      <c r="N193" s="89">
        <f>IFERROR(VLOOKUP(rennerstabel!$F193,Etappe3[[Rit 3]:[Punten]],2,0),0)</f>
        <v>0</v>
      </c>
      <c r="O193" s="89">
        <f>IFERROR(VLOOKUP(rennerstabel!$F193,Etappe4[[Rit 4]:[Punten]],2,0),0)</f>
        <v>0</v>
      </c>
      <c r="P193" s="89">
        <f>IFERROR(VLOOKUP(rennerstabel!$F193,Etappe5[[Rit 5]:[Punten]],2,0),0)</f>
        <v>0</v>
      </c>
      <c r="Q193" s="89">
        <f>IFERROR(VLOOKUP(rennerstabel!$F193,Etappe6[[Rit 6]:[Punten]],2,0),0)</f>
        <v>0</v>
      </c>
      <c r="R193" s="89">
        <f>IFERROR(VLOOKUP(rennerstabel!$F193,Etappe7[[Rit 7]:[Punten]],2,0),0)</f>
        <v>0</v>
      </c>
      <c r="S193" s="89">
        <f>IFERROR(VLOOKUP(rennerstabel!$F193,Etappe8[[Rit 8]:[Punten]],2,0),0)</f>
        <v>0</v>
      </c>
      <c r="T193" s="89">
        <f>IFERROR(VLOOKUP(rennerstabel!$F193,Etappe9[[Rit 9]:[Punten]],2,0),0)</f>
        <v>0</v>
      </c>
      <c r="U193" s="90">
        <f>IFERROR(VLOOKUP(rennerstabel!$F193,Etappe10[[Rit 10]:[Punten]],2,0),0)</f>
        <v>0</v>
      </c>
      <c r="V193" s="90">
        <f>IFERROR(VLOOKUP(rennerstabel!$F193,Etappe11[[Rit 11]:[Punten]],2,0),0)</f>
        <v>0</v>
      </c>
      <c r="W193" s="90">
        <f>IFERROR(VLOOKUP(rennerstabel!$F193,Etappe12[[Rit 12]:[Punten]],2,0),0)</f>
        <v>0</v>
      </c>
      <c r="X193" s="90">
        <f>IFERROR(VLOOKUP(rennerstabel!$F193,Etappe13[[Rit 13]:[Punten]],2,0),0)</f>
        <v>0</v>
      </c>
      <c r="Y193" s="90">
        <f>IFERROR(VLOOKUP(rennerstabel!$F193,Etappe14[[Rit 14]:[Punten]],2,0),0)</f>
        <v>0</v>
      </c>
      <c r="Z193" s="90">
        <f>IFERROR(VLOOKUP(rennerstabel!$F193,Etappe15[[Rit 15]:[Punten]],2,0),0)</f>
        <v>0</v>
      </c>
      <c r="AA193" s="91">
        <f>IFERROR(VLOOKUP(rennerstabel!$F193,Etappe16[[Rit 16]:[Punten]],2,0),0)</f>
        <v>0</v>
      </c>
      <c r="AB193" s="91">
        <f>IFERROR(VLOOKUP(rennerstabel!$F193,Etappe17[[Rit 17]:[Punten]],2,0),0)</f>
        <v>0</v>
      </c>
      <c r="AC193" s="91">
        <f>IFERROR(VLOOKUP(rennerstabel!$F193,Etappe18[[Rit 18]:[Punten]],2,0),0)</f>
        <v>0</v>
      </c>
      <c r="AD193" s="91">
        <f>IFERROR(VLOOKUP(rennerstabel!$F193,Etappe19[[Rit 19]:[Punten]],2,0),0)</f>
        <v>0</v>
      </c>
      <c r="AE193" s="91">
        <f>IFERROR(VLOOKUP(rennerstabel!$F193,Etappe20[[Rit 20]:[Punten]],2,0),0)</f>
        <v>0</v>
      </c>
      <c r="AF193" s="91">
        <f>IFERROR(VLOOKUP(rennerstabel!$F193,Etappe21[[Rit 21]:[Punten]],2,0),0)</f>
        <v>0</v>
      </c>
      <c r="AG193" s="93">
        <f>IFERROR(VLOOKUP(rennerstabel!$F193,TableGeel[[Renners]:[Punten]],2,0),0)</f>
        <v>0</v>
      </c>
      <c r="AH193" s="93">
        <f>IFERROR(VLOOKUP(rennerstabel!$F193,TablePloeg[[Renners]:[Punten]],2,0),0)</f>
        <v>0</v>
      </c>
      <c r="AI193" s="93">
        <f>IFERROR(VLOOKUP(rennerstabel!$F193,TableGroen[[Renners]:[Punten]],2,0),0)</f>
        <v>0</v>
      </c>
      <c r="AJ193" s="93">
        <f>IFERROR(VLOOKUP(rennerstabel!$F193,TableBolletjes[[Renners]:[Punten]],2,0),0)</f>
        <v>0</v>
      </c>
      <c r="AK193" s="93">
        <f>IFERROR(VLOOKUP(rennerstabel!$F193,TableWit[[Renners]:[Punten]],2,0),0)</f>
        <v>0</v>
      </c>
      <c r="AL193" s="95">
        <f>IF(rennerstabel!$D193="DNS",0,1)</f>
        <v>1</v>
      </c>
    </row>
    <row r="194" spans="2:38" x14ac:dyDescent="0.25">
      <c r="B194" s="83"/>
      <c r="C194" s="83"/>
      <c r="D194" s="83" t="s">
        <v>517</v>
      </c>
      <c r="E194" s="84">
        <v>193</v>
      </c>
      <c r="F194" s="84" t="s">
        <v>486</v>
      </c>
      <c r="G194" s="84" t="s">
        <v>485</v>
      </c>
      <c r="H194" s="85">
        <f>SUM(L194:AK194)*rennerstabel!$AL194</f>
        <v>0</v>
      </c>
      <c r="I194" s="86">
        <f>SUM(rennerstabel!$L194:$T194)*rennerstabel!$AL194</f>
        <v>0</v>
      </c>
      <c r="J194" s="87">
        <f>SUM(rennerstabel!$U194:$Z194)*rennerstabel!$AL194</f>
        <v>0</v>
      </c>
      <c r="K194" s="88">
        <f>SUM(rennerstabel!$AA194:$AF194)*rennerstabel!$AL194</f>
        <v>0</v>
      </c>
      <c r="L194" s="89">
        <f>IFERROR(VLOOKUP(rennerstabel!$F194,Etappe1[[Rit 1]:[Punten]],2,0),0)</f>
        <v>0</v>
      </c>
      <c r="M194" s="89">
        <f>IFERROR(VLOOKUP(rennerstabel!$F194,Etappe2[[Rit 2]:[Punten]],2,0),0)</f>
        <v>0</v>
      </c>
      <c r="N194" s="89">
        <f>IFERROR(VLOOKUP(rennerstabel!$F194,Etappe3[[Rit 3]:[Punten]],2,0),0)</f>
        <v>0</v>
      </c>
      <c r="O194" s="89">
        <f>IFERROR(VLOOKUP(rennerstabel!$F194,Etappe4[[Rit 4]:[Punten]],2,0),0)</f>
        <v>0</v>
      </c>
      <c r="P194" s="89">
        <f>IFERROR(VLOOKUP(rennerstabel!$F194,Etappe5[[Rit 5]:[Punten]],2,0),0)</f>
        <v>0</v>
      </c>
      <c r="Q194" s="89">
        <f>IFERROR(VLOOKUP(rennerstabel!$F194,Etappe6[[Rit 6]:[Punten]],2,0),0)</f>
        <v>0</v>
      </c>
      <c r="R194" s="89">
        <f>IFERROR(VLOOKUP(rennerstabel!$F194,Etappe7[[Rit 7]:[Punten]],2,0),0)</f>
        <v>0</v>
      </c>
      <c r="S194" s="89">
        <f>IFERROR(VLOOKUP(rennerstabel!$F194,Etappe8[[Rit 8]:[Punten]],2,0),0)</f>
        <v>0</v>
      </c>
      <c r="T194" s="89">
        <f>IFERROR(VLOOKUP(rennerstabel!$F194,Etappe9[[Rit 9]:[Punten]],2,0),0)</f>
        <v>0</v>
      </c>
      <c r="U194" s="90">
        <f>IFERROR(VLOOKUP(rennerstabel!$F194,Etappe10[[Rit 10]:[Punten]],2,0),0)</f>
        <v>0</v>
      </c>
      <c r="V194" s="90">
        <f>IFERROR(VLOOKUP(rennerstabel!$F194,Etappe11[[Rit 11]:[Punten]],2,0),0)</f>
        <v>0</v>
      </c>
      <c r="W194" s="90">
        <f>IFERROR(VLOOKUP(rennerstabel!$F194,Etappe12[[Rit 12]:[Punten]],2,0),0)</f>
        <v>0</v>
      </c>
      <c r="X194" s="90">
        <f>IFERROR(VLOOKUP(rennerstabel!$F194,Etappe13[[Rit 13]:[Punten]],2,0),0)</f>
        <v>0</v>
      </c>
      <c r="Y194" s="90">
        <f>IFERROR(VLOOKUP(rennerstabel!$F194,Etappe14[[Rit 14]:[Punten]],2,0),0)</f>
        <v>0</v>
      </c>
      <c r="Z194" s="90">
        <f>IFERROR(VLOOKUP(rennerstabel!$F194,Etappe15[[Rit 15]:[Punten]],2,0),0)</f>
        <v>0</v>
      </c>
      <c r="AA194" s="91">
        <f>IFERROR(VLOOKUP(rennerstabel!$F194,Etappe16[[Rit 16]:[Punten]],2,0),0)</f>
        <v>0</v>
      </c>
      <c r="AB194" s="91">
        <f>IFERROR(VLOOKUP(rennerstabel!$F194,Etappe17[[Rit 17]:[Punten]],2,0),0)</f>
        <v>0</v>
      </c>
      <c r="AC194" s="91">
        <f>IFERROR(VLOOKUP(rennerstabel!$F194,Etappe18[[Rit 18]:[Punten]],2,0),0)</f>
        <v>0</v>
      </c>
      <c r="AD194" s="91">
        <f>IFERROR(VLOOKUP(rennerstabel!$F194,Etappe19[[Rit 19]:[Punten]],2,0),0)</f>
        <v>0</v>
      </c>
      <c r="AE194" s="91">
        <f>IFERROR(VLOOKUP(rennerstabel!$F194,Etappe20[[Rit 20]:[Punten]],2,0),0)</f>
        <v>0</v>
      </c>
      <c r="AF194" s="91">
        <f>IFERROR(VLOOKUP(rennerstabel!$F194,Etappe21[[Rit 21]:[Punten]],2,0),0)</f>
        <v>0</v>
      </c>
      <c r="AG194" s="83">
        <f>IFERROR(VLOOKUP(rennerstabel!$F194,TableGeel[[Renners]:[Punten]],2,0),0)</f>
        <v>0</v>
      </c>
      <c r="AH194" s="83">
        <f>IFERROR(VLOOKUP(rennerstabel!$F194,TablePloeg[[Renners]:[Punten]],2,0),0)</f>
        <v>0</v>
      </c>
      <c r="AI194" s="83">
        <f>IFERROR(VLOOKUP(rennerstabel!$F194,TableGroen[[Renners]:[Punten]],2,0),0)</f>
        <v>0</v>
      </c>
      <c r="AJ194" s="83">
        <f>IFERROR(VLOOKUP(rennerstabel!$F194,TableBolletjes[[Renners]:[Punten]],2,0),0)</f>
        <v>0</v>
      </c>
      <c r="AK194" s="83">
        <f>IFERROR(VLOOKUP(rennerstabel!$F194,TableWit[[Renners]:[Punten]],2,0),0)</f>
        <v>0</v>
      </c>
      <c r="AL194" s="92">
        <f>IF(rennerstabel!$D194="DNS",0,1)</f>
        <v>0</v>
      </c>
    </row>
    <row r="195" spans="2:38" x14ac:dyDescent="0.25">
      <c r="B195" s="93"/>
      <c r="C195" s="93"/>
      <c r="D195" s="93" t="s">
        <v>517</v>
      </c>
      <c r="E195" s="94">
        <v>194</v>
      </c>
      <c r="F195" s="84" t="s">
        <v>487</v>
      </c>
      <c r="G195" s="84" t="s">
        <v>485</v>
      </c>
      <c r="H195" s="85">
        <f>SUM(L195:AK195)*rennerstabel!$AL195</f>
        <v>0</v>
      </c>
      <c r="I195" s="86">
        <f>SUM(rennerstabel!$L195:$T195)*rennerstabel!$AL195</f>
        <v>0</v>
      </c>
      <c r="J195" s="87">
        <f>SUM(rennerstabel!$U195:$Z195)*rennerstabel!$AL195</f>
        <v>0</v>
      </c>
      <c r="K195" s="88">
        <f>SUM(rennerstabel!$AA195:$AF195)*rennerstabel!$AL195</f>
        <v>0</v>
      </c>
      <c r="L195" s="89">
        <f>IFERROR(VLOOKUP(rennerstabel!$F195,Etappe1[[Rit 1]:[Punten]],2,0),0)</f>
        <v>0</v>
      </c>
      <c r="M195" s="89">
        <f>IFERROR(VLOOKUP(rennerstabel!$F195,Etappe2[[Rit 2]:[Punten]],2,0),0)</f>
        <v>0</v>
      </c>
      <c r="N195" s="89">
        <f>IFERROR(VLOOKUP(rennerstabel!$F195,Etappe3[[Rit 3]:[Punten]],2,0),0)</f>
        <v>0</v>
      </c>
      <c r="O195" s="89">
        <f>IFERROR(VLOOKUP(rennerstabel!$F195,Etappe4[[Rit 4]:[Punten]],2,0),0)</f>
        <v>0</v>
      </c>
      <c r="P195" s="89">
        <f>IFERROR(VLOOKUP(rennerstabel!$F195,Etappe5[[Rit 5]:[Punten]],2,0),0)</f>
        <v>0</v>
      </c>
      <c r="Q195" s="89">
        <f>IFERROR(VLOOKUP(rennerstabel!$F195,Etappe6[[Rit 6]:[Punten]],2,0),0)</f>
        <v>0</v>
      </c>
      <c r="R195" s="89">
        <f>IFERROR(VLOOKUP(rennerstabel!$F195,Etappe7[[Rit 7]:[Punten]],2,0),0)</f>
        <v>0</v>
      </c>
      <c r="S195" s="89">
        <f>IFERROR(VLOOKUP(rennerstabel!$F195,Etappe8[[Rit 8]:[Punten]],2,0),0)</f>
        <v>0</v>
      </c>
      <c r="T195" s="89">
        <f>IFERROR(VLOOKUP(rennerstabel!$F195,Etappe9[[Rit 9]:[Punten]],2,0),0)</f>
        <v>0</v>
      </c>
      <c r="U195" s="90">
        <f>IFERROR(VLOOKUP(rennerstabel!$F195,Etappe10[[Rit 10]:[Punten]],2,0),0)</f>
        <v>0</v>
      </c>
      <c r="V195" s="90">
        <f>IFERROR(VLOOKUP(rennerstabel!$F195,Etappe11[[Rit 11]:[Punten]],2,0),0)</f>
        <v>0</v>
      </c>
      <c r="W195" s="90">
        <f>IFERROR(VLOOKUP(rennerstabel!$F195,Etappe12[[Rit 12]:[Punten]],2,0),0)</f>
        <v>0</v>
      </c>
      <c r="X195" s="90">
        <f>IFERROR(VLOOKUP(rennerstabel!$F195,Etappe13[[Rit 13]:[Punten]],2,0),0)</f>
        <v>0</v>
      </c>
      <c r="Y195" s="90">
        <f>IFERROR(VLOOKUP(rennerstabel!$F195,Etappe14[[Rit 14]:[Punten]],2,0),0)</f>
        <v>0</v>
      </c>
      <c r="Z195" s="90">
        <f>IFERROR(VLOOKUP(rennerstabel!$F195,Etappe15[[Rit 15]:[Punten]],2,0),0)</f>
        <v>0</v>
      </c>
      <c r="AA195" s="91">
        <f>IFERROR(VLOOKUP(rennerstabel!$F195,Etappe16[[Rit 16]:[Punten]],2,0),0)</f>
        <v>0</v>
      </c>
      <c r="AB195" s="91">
        <f>IFERROR(VLOOKUP(rennerstabel!$F195,Etappe17[[Rit 17]:[Punten]],2,0),0)</f>
        <v>0</v>
      </c>
      <c r="AC195" s="91">
        <f>IFERROR(VLOOKUP(rennerstabel!$F195,Etappe18[[Rit 18]:[Punten]],2,0),0)</f>
        <v>0</v>
      </c>
      <c r="AD195" s="91">
        <f>IFERROR(VLOOKUP(rennerstabel!$F195,Etappe19[[Rit 19]:[Punten]],2,0),0)</f>
        <v>0</v>
      </c>
      <c r="AE195" s="91">
        <f>IFERROR(VLOOKUP(rennerstabel!$F195,Etappe20[[Rit 20]:[Punten]],2,0),0)</f>
        <v>0</v>
      </c>
      <c r="AF195" s="91">
        <f>IFERROR(VLOOKUP(rennerstabel!$F195,Etappe21[[Rit 21]:[Punten]],2,0),0)</f>
        <v>0</v>
      </c>
      <c r="AG195" s="93">
        <f>IFERROR(VLOOKUP(rennerstabel!$F195,TableGeel[[Renners]:[Punten]],2,0),0)</f>
        <v>0</v>
      </c>
      <c r="AH195" s="93">
        <f>IFERROR(VLOOKUP(rennerstabel!$F195,TablePloeg[[Renners]:[Punten]],2,0),0)</f>
        <v>0</v>
      </c>
      <c r="AI195" s="93">
        <f>IFERROR(VLOOKUP(rennerstabel!$F195,TableGroen[[Renners]:[Punten]],2,0),0)</f>
        <v>0</v>
      </c>
      <c r="AJ195" s="93">
        <f>IFERROR(VLOOKUP(rennerstabel!$F195,TableBolletjes[[Renners]:[Punten]],2,0),0)</f>
        <v>0</v>
      </c>
      <c r="AK195" s="93">
        <f>IFERROR(VLOOKUP(rennerstabel!$F195,TableWit[[Renners]:[Punten]],2,0),0)</f>
        <v>0</v>
      </c>
      <c r="AL195" s="95">
        <f>IF(rennerstabel!$D195="DNS",0,1)</f>
        <v>0</v>
      </c>
    </row>
    <row r="196" spans="2:38" x14ac:dyDescent="0.25">
      <c r="B196" s="83"/>
      <c r="C196" s="83"/>
      <c r="D196" s="83" t="s">
        <v>517</v>
      </c>
      <c r="E196" s="84">
        <v>195</v>
      </c>
      <c r="F196" s="84" t="s">
        <v>488</v>
      </c>
      <c r="G196" s="84" t="s">
        <v>485</v>
      </c>
      <c r="H196" s="85">
        <f>SUM(L196:AK196)*rennerstabel!$AL196</f>
        <v>0</v>
      </c>
      <c r="I196" s="86">
        <f>SUM(rennerstabel!$L196:$T196)*rennerstabel!$AL196</f>
        <v>0</v>
      </c>
      <c r="J196" s="87">
        <f>SUM(rennerstabel!$U196:$Z196)*rennerstabel!$AL196</f>
        <v>0</v>
      </c>
      <c r="K196" s="88">
        <f>SUM(rennerstabel!$AA196:$AF196)*rennerstabel!$AL196</f>
        <v>0</v>
      </c>
      <c r="L196" s="89">
        <f>IFERROR(VLOOKUP(rennerstabel!$F196,Etappe1[[Rit 1]:[Punten]],2,0),0)</f>
        <v>0</v>
      </c>
      <c r="M196" s="89">
        <f>IFERROR(VLOOKUP(rennerstabel!$F196,Etappe2[[Rit 2]:[Punten]],2,0),0)</f>
        <v>0</v>
      </c>
      <c r="N196" s="89">
        <f>IFERROR(VLOOKUP(rennerstabel!$F196,Etappe3[[Rit 3]:[Punten]],2,0),0)</f>
        <v>0</v>
      </c>
      <c r="O196" s="89">
        <f>IFERROR(VLOOKUP(rennerstabel!$F196,Etappe4[[Rit 4]:[Punten]],2,0),0)</f>
        <v>0</v>
      </c>
      <c r="P196" s="89">
        <f>IFERROR(VLOOKUP(rennerstabel!$F196,Etappe5[[Rit 5]:[Punten]],2,0),0)</f>
        <v>0</v>
      </c>
      <c r="Q196" s="89">
        <f>IFERROR(VLOOKUP(rennerstabel!$F196,Etappe6[[Rit 6]:[Punten]],2,0),0)</f>
        <v>0</v>
      </c>
      <c r="R196" s="89">
        <f>IFERROR(VLOOKUP(rennerstabel!$F196,Etappe7[[Rit 7]:[Punten]],2,0),0)</f>
        <v>0</v>
      </c>
      <c r="S196" s="89">
        <f>IFERROR(VLOOKUP(rennerstabel!$F196,Etappe8[[Rit 8]:[Punten]],2,0),0)</f>
        <v>0</v>
      </c>
      <c r="T196" s="89">
        <f>IFERROR(VLOOKUP(rennerstabel!$F196,Etappe9[[Rit 9]:[Punten]],2,0),0)</f>
        <v>0</v>
      </c>
      <c r="U196" s="90">
        <f>IFERROR(VLOOKUP(rennerstabel!$F196,Etappe10[[Rit 10]:[Punten]],2,0),0)</f>
        <v>0</v>
      </c>
      <c r="V196" s="90">
        <f>IFERROR(VLOOKUP(rennerstabel!$F196,Etappe11[[Rit 11]:[Punten]],2,0),0)</f>
        <v>0</v>
      </c>
      <c r="W196" s="90">
        <f>IFERROR(VLOOKUP(rennerstabel!$F196,Etappe12[[Rit 12]:[Punten]],2,0),0)</f>
        <v>0</v>
      </c>
      <c r="X196" s="90">
        <f>IFERROR(VLOOKUP(rennerstabel!$F196,Etappe13[[Rit 13]:[Punten]],2,0),0)</f>
        <v>0</v>
      </c>
      <c r="Y196" s="90">
        <f>IFERROR(VLOOKUP(rennerstabel!$F196,Etappe14[[Rit 14]:[Punten]],2,0),0)</f>
        <v>0</v>
      </c>
      <c r="Z196" s="90">
        <f>IFERROR(VLOOKUP(rennerstabel!$F196,Etappe15[[Rit 15]:[Punten]],2,0),0)</f>
        <v>0</v>
      </c>
      <c r="AA196" s="91">
        <f>IFERROR(VLOOKUP(rennerstabel!$F196,Etappe16[[Rit 16]:[Punten]],2,0),0)</f>
        <v>0</v>
      </c>
      <c r="AB196" s="91">
        <f>IFERROR(VLOOKUP(rennerstabel!$F196,Etappe17[[Rit 17]:[Punten]],2,0),0)</f>
        <v>0</v>
      </c>
      <c r="AC196" s="91">
        <f>IFERROR(VLOOKUP(rennerstabel!$F196,Etappe18[[Rit 18]:[Punten]],2,0),0)</f>
        <v>0</v>
      </c>
      <c r="AD196" s="91">
        <f>IFERROR(VLOOKUP(rennerstabel!$F196,Etappe19[[Rit 19]:[Punten]],2,0),0)</f>
        <v>0</v>
      </c>
      <c r="AE196" s="91">
        <f>IFERROR(VLOOKUP(rennerstabel!$F196,Etappe20[[Rit 20]:[Punten]],2,0),0)</f>
        <v>0</v>
      </c>
      <c r="AF196" s="91">
        <f>IFERROR(VLOOKUP(rennerstabel!$F196,Etappe21[[Rit 21]:[Punten]],2,0),0)</f>
        <v>0</v>
      </c>
      <c r="AG196" s="83">
        <f>IFERROR(VLOOKUP(rennerstabel!$F196,TableGeel[[Renners]:[Punten]],2,0),0)</f>
        <v>0</v>
      </c>
      <c r="AH196" s="83">
        <f>IFERROR(VLOOKUP(rennerstabel!$F196,TablePloeg[[Renners]:[Punten]],2,0),0)</f>
        <v>0</v>
      </c>
      <c r="AI196" s="83">
        <f>IFERROR(VLOOKUP(rennerstabel!$F196,TableGroen[[Renners]:[Punten]],2,0),0)</f>
        <v>0</v>
      </c>
      <c r="AJ196" s="83">
        <f>IFERROR(VLOOKUP(rennerstabel!$F196,TableBolletjes[[Renners]:[Punten]],2,0),0)</f>
        <v>0</v>
      </c>
      <c r="AK196" s="83">
        <f>IFERROR(VLOOKUP(rennerstabel!$F196,TableWit[[Renners]:[Punten]],2,0),0)</f>
        <v>0</v>
      </c>
      <c r="AL196" s="92">
        <f>IF(rennerstabel!$D196="DNS",0,1)</f>
        <v>0</v>
      </c>
    </row>
    <row r="197" spans="2:38" x14ac:dyDescent="0.25">
      <c r="B197" s="93"/>
      <c r="C197" s="93"/>
      <c r="D197" s="93" t="s">
        <v>517</v>
      </c>
      <c r="E197" s="94">
        <v>196</v>
      </c>
      <c r="F197" s="84" t="s">
        <v>489</v>
      </c>
      <c r="G197" s="84" t="s">
        <v>485</v>
      </c>
      <c r="H197" s="85">
        <f>SUM(L197:AK197)*rennerstabel!$AL197</f>
        <v>0</v>
      </c>
      <c r="I197" s="86">
        <f>SUM(rennerstabel!$L197:$T197)*rennerstabel!$AL197</f>
        <v>0</v>
      </c>
      <c r="J197" s="87">
        <f>SUM(rennerstabel!$U197:$Z197)*rennerstabel!$AL197</f>
        <v>0</v>
      </c>
      <c r="K197" s="88">
        <f>SUM(rennerstabel!$AA197:$AF197)*rennerstabel!$AL197</f>
        <v>0</v>
      </c>
      <c r="L197" s="89">
        <f>IFERROR(VLOOKUP(rennerstabel!$F197,Etappe1[[Rit 1]:[Punten]],2,0),0)</f>
        <v>0</v>
      </c>
      <c r="M197" s="89">
        <f>IFERROR(VLOOKUP(rennerstabel!$F197,Etappe2[[Rit 2]:[Punten]],2,0),0)</f>
        <v>0</v>
      </c>
      <c r="N197" s="89">
        <f>IFERROR(VLOOKUP(rennerstabel!$F197,Etappe3[[Rit 3]:[Punten]],2,0),0)</f>
        <v>0</v>
      </c>
      <c r="O197" s="89">
        <f>IFERROR(VLOOKUP(rennerstabel!$F197,Etappe4[[Rit 4]:[Punten]],2,0),0)</f>
        <v>0</v>
      </c>
      <c r="P197" s="89">
        <f>IFERROR(VLOOKUP(rennerstabel!$F197,Etappe5[[Rit 5]:[Punten]],2,0),0)</f>
        <v>0</v>
      </c>
      <c r="Q197" s="89">
        <f>IFERROR(VLOOKUP(rennerstabel!$F197,Etappe6[[Rit 6]:[Punten]],2,0),0)</f>
        <v>0</v>
      </c>
      <c r="R197" s="89">
        <f>IFERROR(VLOOKUP(rennerstabel!$F197,Etappe7[[Rit 7]:[Punten]],2,0),0)</f>
        <v>0</v>
      </c>
      <c r="S197" s="89">
        <f>IFERROR(VLOOKUP(rennerstabel!$F197,Etappe8[[Rit 8]:[Punten]],2,0),0)</f>
        <v>0</v>
      </c>
      <c r="T197" s="89">
        <f>IFERROR(VLOOKUP(rennerstabel!$F197,Etappe9[[Rit 9]:[Punten]],2,0),0)</f>
        <v>0</v>
      </c>
      <c r="U197" s="90">
        <f>IFERROR(VLOOKUP(rennerstabel!$F197,Etappe10[[Rit 10]:[Punten]],2,0),0)</f>
        <v>0</v>
      </c>
      <c r="V197" s="90">
        <f>IFERROR(VLOOKUP(rennerstabel!$F197,Etappe11[[Rit 11]:[Punten]],2,0),0)</f>
        <v>0</v>
      </c>
      <c r="W197" s="90">
        <f>IFERROR(VLOOKUP(rennerstabel!$F197,Etappe12[[Rit 12]:[Punten]],2,0),0)</f>
        <v>0</v>
      </c>
      <c r="X197" s="90">
        <f>IFERROR(VLOOKUP(rennerstabel!$F197,Etappe13[[Rit 13]:[Punten]],2,0),0)</f>
        <v>0</v>
      </c>
      <c r="Y197" s="90">
        <f>IFERROR(VLOOKUP(rennerstabel!$F197,Etappe14[[Rit 14]:[Punten]],2,0),0)</f>
        <v>0</v>
      </c>
      <c r="Z197" s="90">
        <f>IFERROR(VLOOKUP(rennerstabel!$F197,Etappe15[[Rit 15]:[Punten]],2,0),0)</f>
        <v>0</v>
      </c>
      <c r="AA197" s="91">
        <f>IFERROR(VLOOKUP(rennerstabel!$F197,Etappe16[[Rit 16]:[Punten]],2,0),0)</f>
        <v>0</v>
      </c>
      <c r="AB197" s="91">
        <f>IFERROR(VLOOKUP(rennerstabel!$F197,Etappe17[[Rit 17]:[Punten]],2,0),0)</f>
        <v>0</v>
      </c>
      <c r="AC197" s="91">
        <f>IFERROR(VLOOKUP(rennerstabel!$F197,Etappe18[[Rit 18]:[Punten]],2,0),0)</f>
        <v>0</v>
      </c>
      <c r="AD197" s="91">
        <f>IFERROR(VLOOKUP(rennerstabel!$F197,Etappe19[[Rit 19]:[Punten]],2,0),0)</f>
        <v>0</v>
      </c>
      <c r="AE197" s="91">
        <f>IFERROR(VLOOKUP(rennerstabel!$F197,Etappe20[[Rit 20]:[Punten]],2,0),0)</f>
        <v>0</v>
      </c>
      <c r="AF197" s="91">
        <f>IFERROR(VLOOKUP(rennerstabel!$F197,Etappe21[[Rit 21]:[Punten]],2,0),0)</f>
        <v>0</v>
      </c>
      <c r="AG197" s="93">
        <f>IFERROR(VLOOKUP(rennerstabel!$F197,TableGeel[[Renners]:[Punten]],2,0),0)</f>
        <v>0</v>
      </c>
      <c r="AH197" s="93">
        <f>IFERROR(VLOOKUP(rennerstabel!$F197,TablePloeg[[Renners]:[Punten]],2,0),0)</f>
        <v>0</v>
      </c>
      <c r="AI197" s="93">
        <f>IFERROR(VLOOKUP(rennerstabel!$F197,TableGroen[[Renners]:[Punten]],2,0),0)</f>
        <v>0</v>
      </c>
      <c r="AJ197" s="93">
        <f>IFERROR(VLOOKUP(rennerstabel!$F197,TableBolletjes[[Renners]:[Punten]],2,0),0)</f>
        <v>0</v>
      </c>
      <c r="AK197" s="93">
        <f>IFERROR(VLOOKUP(rennerstabel!$F197,TableWit[[Renners]:[Punten]],2,0),0)</f>
        <v>0</v>
      </c>
      <c r="AL197" s="95">
        <f>IF(rennerstabel!$D197="DNS",0,1)</f>
        <v>0</v>
      </c>
    </row>
    <row r="198" spans="2:38" x14ac:dyDescent="0.25">
      <c r="B198" s="83"/>
      <c r="C198" s="83"/>
      <c r="D198" s="83"/>
      <c r="E198" s="84">
        <v>197</v>
      </c>
      <c r="F198" s="84" t="s">
        <v>490</v>
      </c>
      <c r="G198" s="84" t="s">
        <v>485</v>
      </c>
      <c r="H198" s="85">
        <f>SUM(L198:AK198)*rennerstabel!$AL198</f>
        <v>0</v>
      </c>
      <c r="I198" s="86">
        <f>SUM(rennerstabel!$L198:$T198)*rennerstabel!$AL198</f>
        <v>0</v>
      </c>
      <c r="J198" s="87">
        <f>SUM(rennerstabel!$U198:$Z198)*rennerstabel!$AL198</f>
        <v>0</v>
      </c>
      <c r="K198" s="88">
        <f>SUM(rennerstabel!$AA198:$AF198)*rennerstabel!$AL198</f>
        <v>0</v>
      </c>
      <c r="L198" s="89">
        <f>IFERROR(VLOOKUP(rennerstabel!$F198,Etappe1[[Rit 1]:[Punten]],2,0),0)</f>
        <v>0</v>
      </c>
      <c r="M198" s="89">
        <f>IFERROR(VLOOKUP(rennerstabel!$F198,Etappe2[[Rit 2]:[Punten]],2,0),0)</f>
        <v>0</v>
      </c>
      <c r="N198" s="89">
        <f>IFERROR(VLOOKUP(rennerstabel!$F198,Etappe3[[Rit 3]:[Punten]],2,0),0)</f>
        <v>0</v>
      </c>
      <c r="O198" s="89">
        <f>IFERROR(VLOOKUP(rennerstabel!$F198,Etappe4[[Rit 4]:[Punten]],2,0),0)</f>
        <v>0</v>
      </c>
      <c r="P198" s="89">
        <f>IFERROR(VLOOKUP(rennerstabel!$F198,Etappe5[[Rit 5]:[Punten]],2,0),0)</f>
        <v>0</v>
      </c>
      <c r="Q198" s="89">
        <f>IFERROR(VLOOKUP(rennerstabel!$F198,Etappe6[[Rit 6]:[Punten]],2,0),0)</f>
        <v>0</v>
      </c>
      <c r="R198" s="89">
        <f>IFERROR(VLOOKUP(rennerstabel!$F198,Etappe7[[Rit 7]:[Punten]],2,0),0)</f>
        <v>0</v>
      </c>
      <c r="S198" s="89">
        <f>IFERROR(VLOOKUP(rennerstabel!$F198,Etappe8[[Rit 8]:[Punten]],2,0),0)</f>
        <v>0</v>
      </c>
      <c r="T198" s="89">
        <f>IFERROR(VLOOKUP(rennerstabel!$F198,Etappe9[[Rit 9]:[Punten]],2,0),0)</f>
        <v>0</v>
      </c>
      <c r="U198" s="90">
        <f>IFERROR(VLOOKUP(rennerstabel!$F198,Etappe10[[Rit 10]:[Punten]],2,0),0)</f>
        <v>0</v>
      </c>
      <c r="V198" s="90">
        <f>IFERROR(VLOOKUP(rennerstabel!$F198,Etappe11[[Rit 11]:[Punten]],2,0),0)</f>
        <v>0</v>
      </c>
      <c r="W198" s="90">
        <f>IFERROR(VLOOKUP(rennerstabel!$F198,Etappe12[[Rit 12]:[Punten]],2,0),0)</f>
        <v>0</v>
      </c>
      <c r="X198" s="90">
        <f>IFERROR(VLOOKUP(rennerstabel!$F198,Etappe13[[Rit 13]:[Punten]],2,0),0)</f>
        <v>0</v>
      </c>
      <c r="Y198" s="90">
        <f>IFERROR(VLOOKUP(rennerstabel!$F198,Etappe14[[Rit 14]:[Punten]],2,0),0)</f>
        <v>0</v>
      </c>
      <c r="Z198" s="90">
        <f>IFERROR(VLOOKUP(rennerstabel!$F198,Etappe15[[Rit 15]:[Punten]],2,0),0)</f>
        <v>0</v>
      </c>
      <c r="AA198" s="91">
        <f>IFERROR(VLOOKUP(rennerstabel!$F198,Etappe16[[Rit 16]:[Punten]],2,0),0)</f>
        <v>0</v>
      </c>
      <c r="AB198" s="91">
        <f>IFERROR(VLOOKUP(rennerstabel!$F198,Etappe17[[Rit 17]:[Punten]],2,0),0)</f>
        <v>0</v>
      </c>
      <c r="AC198" s="91">
        <f>IFERROR(VLOOKUP(rennerstabel!$F198,Etappe18[[Rit 18]:[Punten]],2,0),0)</f>
        <v>0</v>
      </c>
      <c r="AD198" s="91">
        <f>IFERROR(VLOOKUP(rennerstabel!$F198,Etappe19[[Rit 19]:[Punten]],2,0),0)</f>
        <v>0</v>
      </c>
      <c r="AE198" s="91">
        <f>IFERROR(VLOOKUP(rennerstabel!$F198,Etappe20[[Rit 20]:[Punten]],2,0),0)</f>
        <v>0</v>
      </c>
      <c r="AF198" s="91">
        <f>IFERROR(VLOOKUP(rennerstabel!$F198,Etappe21[[Rit 21]:[Punten]],2,0),0)</f>
        <v>0</v>
      </c>
      <c r="AG198" s="83">
        <f>IFERROR(VLOOKUP(rennerstabel!$F198,TableGeel[[Renners]:[Punten]],2,0),0)</f>
        <v>0</v>
      </c>
      <c r="AH198" s="83">
        <f>IFERROR(VLOOKUP(rennerstabel!$F198,TablePloeg[[Renners]:[Punten]],2,0),0)</f>
        <v>0</v>
      </c>
      <c r="AI198" s="83">
        <f>IFERROR(VLOOKUP(rennerstabel!$F198,TableGroen[[Renners]:[Punten]],2,0),0)</f>
        <v>0</v>
      </c>
      <c r="AJ198" s="83">
        <f>IFERROR(VLOOKUP(rennerstabel!$F198,TableBolletjes[[Renners]:[Punten]],2,0),0)</f>
        <v>0</v>
      </c>
      <c r="AK198" s="83">
        <f>IFERROR(VLOOKUP(rennerstabel!$F198,TableWit[[Renners]:[Punten]],2,0),0)</f>
        <v>0</v>
      </c>
      <c r="AL198" s="92">
        <f>IF(rennerstabel!$D198="DNS",0,1)</f>
        <v>1</v>
      </c>
    </row>
    <row r="199" spans="2:38" x14ac:dyDescent="0.25">
      <c r="B199" s="93"/>
      <c r="C199" s="93"/>
      <c r="D199" s="93"/>
      <c r="E199" s="94">
        <v>198</v>
      </c>
      <c r="F199" s="84" t="s">
        <v>491</v>
      </c>
      <c r="G199" s="84" t="s">
        <v>485</v>
      </c>
      <c r="H199" s="85">
        <f>SUM(L199:AK199)*rennerstabel!$AL199</f>
        <v>0</v>
      </c>
      <c r="I199" s="86">
        <f>SUM(rennerstabel!$L199:$T199)*rennerstabel!$AL199</f>
        <v>0</v>
      </c>
      <c r="J199" s="87">
        <f>SUM(rennerstabel!$U199:$Z199)*rennerstabel!$AL199</f>
        <v>0</v>
      </c>
      <c r="K199" s="88">
        <f>SUM(rennerstabel!$AA199:$AF199)*rennerstabel!$AL199</f>
        <v>0</v>
      </c>
      <c r="L199" s="89">
        <f>IFERROR(VLOOKUP(rennerstabel!$F199,Etappe1[[Rit 1]:[Punten]],2,0),0)</f>
        <v>0</v>
      </c>
      <c r="M199" s="89">
        <f>IFERROR(VLOOKUP(rennerstabel!$F199,Etappe2[[Rit 2]:[Punten]],2,0),0)</f>
        <v>0</v>
      </c>
      <c r="N199" s="89">
        <f>IFERROR(VLOOKUP(rennerstabel!$F199,Etappe3[[Rit 3]:[Punten]],2,0),0)</f>
        <v>0</v>
      </c>
      <c r="O199" s="89">
        <f>IFERROR(VLOOKUP(rennerstabel!$F199,Etappe4[[Rit 4]:[Punten]],2,0),0)</f>
        <v>0</v>
      </c>
      <c r="P199" s="89">
        <f>IFERROR(VLOOKUP(rennerstabel!$F199,Etappe5[[Rit 5]:[Punten]],2,0),0)</f>
        <v>0</v>
      </c>
      <c r="Q199" s="89">
        <f>IFERROR(VLOOKUP(rennerstabel!$F199,Etappe6[[Rit 6]:[Punten]],2,0),0)</f>
        <v>0</v>
      </c>
      <c r="R199" s="89">
        <f>IFERROR(VLOOKUP(rennerstabel!$F199,Etappe7[[Rit 7]:[Punten]],2,0),0)</f>
        <v>0</v>
      </c>
      <c r="S199" s="89">
        <f>IFERROR(VLOOKUP(rennerstabel!$F199,Etappe8[[Rit 8]:[Punten]],2,0),0)</f>
        <v>0</v>
      </c>
      <c r="T199" s="89">
        <f>IFERROR(VLOOKUP(rennerstabel!$F199,Etappe9[[Rit 9]:[Punten]],2,0),0)</f>
        <v>0</v>
      </c>
      <c r="U199" s="90">
        <f>IFERROR(VLOOKUP(rennerstabel!$F199,Etappe10[[Rit 10]:[Punten]],2,0),0)</f>
        <v>0</v>
      </c>
      <c r="V199" s="90">
        <f>IFERROR(VLOOKUP(rennerstabel!$F199,Etappe11[[Rit 11]:[Punten]],2,0),0)</f>
        <v>0</v>
      </c>
      <c r="W199" s="90">
        <f>IFERROR(VLOOKUP(rennerstabel!$F199,Etappe12[[Rit 12]:[Punten]],2,0),0)</f>
        <v>0</v>
      </c>
      <c r="X199" s="90">
        <f>IFERROR(VLOOKUP(rennerstabel!$F199,Etappe13[[Rit 13]:[Punten]],2,0),0)</f>
        <v>0</v>
      </c>
      <c r="Y199" s="90">
        <f>IFERROR(VLOOKUP(rennerstabel!$F199,Etappe14[[Rit 14]:[Punten]],2,0),0)</f>
        <v>0</v>
      </c>
      <c r="Z199" s="90">
        <f>IFERROR(VLOOKUP(rennerstabel!$F199,Etappe15[[Rit 15]:[Punten]],2,0),0)</f>
        <v>0</v>
      </c>
      <c r="AA199" s="91">
        <f>IFERROR(VLOOKUP(rennerstabel!$F199,Etappe16[[Rit 16]:[Punten]],2,0),0)</f>
        <v>0</v>
      </c>
      <c r="AB199" s="91">
        <f>IFERROR(VLOOKUP(rennerstabel!$F199,Etappe17[[Rit 17]:[Punten]],2,0),0)</f>
        <v>0</v>
      </c>
      <c r="AC199" s="91">
        <f>IFERROR(VLOOKUP(rennerstabel!$F199,Etappe18[[Rit 18]:[Punten]],2,0),0)</f>
        <v>0</v>
      </c>
      <c r="AD199" s="91">
        <f>IFERROR(VLOOKUP(rennerstabel!$F199,Etappe19[[Rit 19]:[Punten]],2,0),0)</f>
        <v>0</v>
      </c>
      <c r="AE199" s="91">
        <f>IFERROR(VLOOKUP(rennerstabel!$F199,Etappe20[[Rit 20]:[Punten]],2,0),0)</f>
        <v>0</v>
      </c>
      <c r="AF199" s="91">
        <f>IFERROR(VLOOKUP(rennerstabel!$F199,Etappe21[[Rit 21]:[Punten]],2,0),0)</f>
        <v>0</v>
      </c>
      <c r="AG199" s="93">
        <f>IFERROR(VLOOKUP(rennerstabel!$F199,TableGeel[[Renners]:[Punten]],2,0),0)</f>
        <v>0</v>
      </c>
      <c r="AH199" s="93">
        <f>IFERROR(VLOOKUP(rennerstabel!$F199,TablePloeg[[Renners]:[Punten]],2,0),0)</f>
        <v>0</v>
      </c>
      <c r="AI199" s="93">
        <f>IFERROR(VLOOKUP(rennerstabel!$F199,TableGroen[[Renners]:[Punten]],2,0),0)</f>
        <v>0</v>
      </c>
      <c r="AJ199" s="93">
        <f>IFERROR(VLOOKUP(rennerstabel!$F199,TableBolletjes[[Renners]:[Punten]],2,0),0)</f>
        <v>0</v>
      </c>
      <c r="AK199" s="93">
        <f>IFERROR(VLOOKUP(rennerstabel!$F199,TableWit[[Renners]:[Punten]],2,0),0)</f>
        <v>0</v>
      </c>
      <c r="AL199" s="95">
        <f>IF(rennerstabel!$D199="DNS",0,1)</f>
        <v>1</v>
      </c>
    </row>
    <row r="200" spans="2:38" x14ac:dyDescent="0.25">
      <c r="B200" s="83"/>
      <c r="C200" s="83"/>
      <c r="D200" s="83"/>
      <c r="E200" s="84">
        <v>199</v>
      </c>
      <c r="F200" s="84" t="s">
        <v>492</v>
      </c>
      <c r="G200" s="84" t="s">
        <v>485</v>
      </c>
      <c r="H200" s="85">
        <f>SUM(L200:AK200)*rennerstabel!$AL200</f>
        <v>0</v>
      </c>
      <c r="I200" s="86">
        <f>SUM(rennerstabel!$L200:$T200)*rennerstabel!$AL200</f>
        <v>0</v>
      </c>
      <c r="J200" s="87">
        <f>SUM(rennerstabel!$U200:$Z200)*rennerstabel!$AL200</f>
        <v>0</v>
      </c>
      <c r="K200" s="88">
        <f>SUM(rennerstabel!$AA200:$AF200)*rennerstabel!$AL200</f>
        <v>0</v>
      </c>
      <c r="L200" s="89">
        <f>IFERROR(VLOOKUP(rennerstabel!$F200,Etappe1[[Rit 1]:[Punten]],2,0),0)</f>
        <v>0</v>
      </c>
      <c r="M200" s="89">
        <f>IFERROR(VLOOKUP(rennerstabel!$F200,Etappe2[[Rit 2]:[Punten]],2,0),0)</f>
        <v>0</v>
      </c>
      <c r="N200" s="89">
        <f>IFERROR(VLOOKUP(rennerstabel!$F200,Etappe3[[Rit 3]:[Punten]],2,0),0)</f>
        <v>0</v>
      </c>
      <c r="O200" s="89">
        <f>IFERROR(VLOOKUP(rennerstabel!$F200,Etappe4[[Rit 4]:[Punten]],2,0),0)</f>
        <v>0</v>
      </c>
      <c r="P200" s="89">
        <f>IFERROR(VLOOKUP(rennerstabel!$F200,Etappe5[[Rit 5]:[Punten]],2,0),0)</f>
        <v>0</v>
      </c>
      <c r="Q200" s="89">
        <f>IFERROR(VLOOKUP(rennerstabel!$F200,Etappe6[[Rit 6]:[Punten]],2,0),0)</f>
        <v>0</v>
      </c>
      <c r="R200" s="89">
        <f>IFERROR(VLOOKUP(rennerstabel!$F200,Etappe7[[Rit 7]:[Punten]],2,0),0)</f>
        <v>0</v>
      </c>
      <c r="S200" s="89">
        <f>IFERROR(VLOOKUP(rennerstabel!$F200,Etappe8[[Rit 8]:[Punten]],2,0),0)</f>
        <v>0</v>
      </c>
      <c r="T200" s="89">
        <f>IFERROR(VLOOKUP(rennerstabel!$F200,Etappe9[[Rit 9]:[Punten]],2,0),0)</f>
        <v>0</v>
      </c>
      <c r="U200" s="90">
        <f>IFERROR(VLOOKUP(rennerstabel!$F200,Etappe10[[Rit 10]:[Punten]],2,0),0)</f>
        <v>0</v>
      </c>
      <c r="V200" s="90">
        <f>IFERROR(VLOOKUP(rennerstabel!$F200,Etappe11[[Rit 11]:[Punten]],2,0),0)</f>
        <v>0</v>
      </c>
      <c r="W200" s="90">
        <f>IFERROR(VLOOKUP(rennerstabel!$F200,Etappe12[[Rit 12]:[Punten]],2,0),0)</f>
        <v>0</v>
      </c>
      <c r="X200" s="90">
        <f>IFERROR(VLOOKUP(rennerstabel!$F200,Etappe13[[Rit 13]:[Punten]],2,0),0)</f>
        <v>0</v>
      </c>
      <c r="Y200" s="90">
        <f>IFERROR(VLOOKUP(rennerstabel!$F200,Etappe14[[Rit 14]:[Punten]],2,0),0)</f>
        <v>0</v>
      </c>
      <c r="Z200" s="90">
        <f>IFERROR(VLOOKUP(rennerstabel!$F200,Etappe15[[Rit 15]:[Punten]],2,0),0)</f>
        <v>0</v>
      </c>
      <c r="AA200" s="91">
        <f>IFERROR(VLOOKUP(rennerstabel!$F200,Etappe16[[Rit 16]:[Punten]],2,0),0)</f>
        <v>0</v>
      </c>
      <c r="AB200" s="91">
        <f>IFERROR(VLOOKUP(rennerstabel!$F200,Etappe17[[Rit 17]:[Punten]],2,0),0)</f>
        <v>0</v>
      </c>
      <c r="AC200" s="91">
        <f>IFERROR(VLOOKUP(rennerstabel!$F200,Etappe18[[Rit 18]:[Punten]],2,0),0)</f>
        <v>0</v>
      </c>
      <c r="AD200" s="91">
        <f>IFERROR(VLOOKUP(rennerstabel!$F200,Etappe19[[Rit 19]:[Punten]],2,0),0)</f>
        <v>0</v>
      </c>
      <c r="AE200" s="91">
        <f>IFERROR(VLOOKUP(rennerstabel!$F200,Etappe20[[Rit 20]:[Punten]],2,0),0)</f>
        <v>0</v>
      </c>
      <c r="AF200" s="91">
        <f>IFERROR(VLOOKUP(rennerstabel!$F200,Etappe21[[Rit 21]:[Punten]],2,0),0)</f>
        <v>0</v>
      </c>
      <c r="AG200" s="83">
        <f>IFERROR(VLOOKUP(rennerstabel!$F200,TableGeel[[Renners]:[Punten]],2,0),0)</f>
        <v>0</v>
      </c>
      <c r="AH200" s="83">
        <f>IFERROR(VLOOKUP(rennerstabel!$F200,TablePloeg[[Renners]:[Punten]],2,0),0)</f>
        <v>0</v>
      </c>
      <c r="AI200" s="83">
        <f>IFERROR(VLOOKUP(rennerstabel!$F200,TableGroen[[Renners]:[Punten]],2,0),0)</f>
        <v>0</v>
      </c>
      <c r="AJ200" s="83">
        <f>IFERROR(VLOOKUP(rennerstabel!$F200,TableBolletjes[[Renners]:[Punten]],2,0),0)</f>
        <v>0</v>
      </c>
      <c r="AK200" s="83">
        <f>IFERROR(VLOOKUP(rennerstabel!$F200,TableWit[[Renners]:[Punten]],2,0),0)</f>
        <v>0</v>
      </c>
      <c r="AL200" s="92">
        <f>IF(rennerstabel!$D200="DNS",0,1)</f>
        <v>1</v>
      </c>
    </row>
    <row r="201" spans="2:38" x14ac:dyDescent="0.25">
      <c r="B201" s="93"/>
      <c r="C201" s="93"/>
      <c r="D201" s="93" t="s">
        <v>517</v>
      </c>
      <c r="E201" s="94">
        <v>200</v>
      </c>
      <c r="F201" s="84" t="s">
        <v>493</v>
      </c>
      <c r="G201" s="84" t="s">
        <v>485</v>
      </c>
      <c r="H201" s="85">
        <f>SUM(L201:AK201)*rennerstabel!$AL201</f>
        <v>0</v>
      </c>
      <c r="I201" s="86">
        <f>SUM(rennerstabel!$L201:$T201)*rennerstabel!$AL201</f>
        <v>0</v>
      </c>
      <c r="J201" s="87">
        <f>SUM(rennerstabel!$U201:$Z201)*rennerstabel!$AL201</f>
        <v>0</v>
      </c>
      <c r="K201" s="88">
        <f>SUM(rennerstabel!$AA201:$AF201)*rennerstabel!$AL201</f>
        <v>0</v>
      </c>
      <c r="L201" s="89">
        <f>IFERROR(VLOOKUP(rennerstabel!$F201,Etappe1[[Rit 1]:[Punten]],2,0),0)</f>
        <v>0</v>
      </c>
      <c r="M201" s="89">
        <f>IFERROR(VLOOKUP(rennerstabel!$F201,Etappe2[[Rit 2]:[Punten]],2,0),0)</f>
        <v>0</v>
      </c>
      <c r="N201" s="89">
        <f>IFERROR(VLOOKUP(rennerstabel!$F201,Etappe3[[Rit 3]:[Punten]],2,0),0)</f>
        <v>0</v>
      </c>
      <c r="O201" s="89">
        <f>IFERROR(VLOOKUP(rennerstabel!$F201,Etappe4[[Rit 4]:[Punten]],2,0),0)</f>
        <v>0</v>
      </c>
      <c r="P201" s="89">
        <f>IFERROR(VLOOKUP(rennerstabel!$F201,Etappe5[[Rit 5]:[Punten]],2,0),0)</f>
        <v>0</v>
      </c>
      <c r="Q201" s="89">
        <f>IFERROR(VLOOKUP(rennerstabel!$F201,Etappe6[[Rit 6]:[Punten]],2,0),0)</f>
        <v>0</v>
      </c>
      <c r="R201" s="89">
        <f>IFERROR(VLOOKUP(rennerstabel!$F201,Etappe7[[Rit 7]:[Punten]],2,0),0)</f>
        <v>0</v>
      </c>
      <c r="S201" s="89">
        <f>IFERROR(VLOOKUP(rennerstabel!$F201,Etappe8[[Rit 8]:[Punten]],2,0),0)</f>
        <v>0</v>
      </c>
      <c r="T201" s="89">
        <f>IFERROR(VLOOKUP(rennerstabel!$F201,Etappe9[[Rit 9]:[Punten]],2,0),0)</f>
        <v>0</v>
      </c>
      <c r="U201" s="90">
        <f>IFERROR(VLOOKUP(rennerstabel!$F201,Etappe10[[Rit 10]:[Punten]],2,0),0)</f>
        <v>0</v>
      </c>
      <c r="V201" s="90">
        <f>IFERROR(VLOOKUP(rennerstabel!$F201,Etappe11[[Rit 11]:[Punten]],2,0),0)</f>
        <v>0</v>
      </c>
      <c r="W201" s="90">
        <f>IFERROR(VLOOKUP(rennerstabel!$F201,Etappe12[[Rit 12]:[Punten]],2,0),0)</f>
        <v>0</v>
      </c>
      <c r="X201" s="90">
        <f>IFERROR(VLOOKUP(rennerstabel!$F201,Etappe13[[Rit 13]:[Punten]],2,0),0)</f>
        <v>0</v>
      </c>
      <c r="Y201" s="90">
        <f>IFERROR(VLOOKUP(rennerstabel!$F201,Etappe14[[Rit 14]:[Punten]],2,0),0)</f>
        <v>0</v>
      </c>
      <c r="Z201" s="90">
        <f>IFERROR(VLOOKUP(rennerstabel!$F201,Etappe15[[Rit 15]:[Punten]],2,0),0)</f>
        <v>0</v>
      </c>
      <c r="AA201" s="91">
        <f>IFERROR(VLOOKUP(rennerstabel!$F201,Etappe16[[Rit 16]:[Punten]],2,0),0)</f>
        <v>0</v>
      </c>
      <c r="AB201" s="91">
        <f>IFERROR(VLOOKUP(rennerstabel!$F201,Etappe17[[Rit 17]:[Punten]],2,0),0)</f>
        <v>0</v>
      </c>
      <c r="AC201" s="91">
        <f>IFERROR(VLOOKUP(rennerstabel!$F201,Etappe18[[Rit 18]:[Punten]],2,0),0)</f>
        <v>0</v>
      </c>
      <c r="AD201" s="91">
        <f>IFERROR(VLOOKUP(rennerstabel!$F201,Etappe19[[Rit 19]:[Punten]],2,0),0)</f>
        <v>0</v>
      </c>
      <c r="AE201" s="91">
        <f>IFERROR(VLOOKUP(rennerstabel!$F201,Etappe20[[Rit 20]:[Punten]],2,0),0)</f>
        <v>0</v>
      </c>
      <c r="AF201" s="91">
        <f>IFERROR(VLOOKUP(rennerstabel!$F201,Etappe21[[Rit 21]:[Punten]],2,0),0)</f>
        <v>0</v>
      </c>
      <c r="AG201" s="93">
        <f>IFERROR(VLOOKUP(rennerstabel!$F201,TableGeel[[Renners]:[Punten]],2,0),0)</f>
        <v>0</v>
      </c>
      <c r="AH201" s="93">
        <f>IFERROR(VLOOKUP(rennerstabel!$F201,TablePloeg[[Renners]:[Punten]],2,0),0)</f>
        <v>0</v>
      </c>
      <c r="AI201" s="93">
        <f>IFERROR(VLOOKUP(rennerstabel!$F201,TableGroen[[Renners]:[Punten]],2,0),0)</f>
        <v>0</v>
      </c>
      <c r="AJ201" s="93">
        <f>IFERROR(VLOOKUP(rennerstabel!$F201,TableBolletjes[[Renners]:[Punten]],2,0),0)</f>
        <v>0</v>
      </c>
      <c r="AK201" s="93">
        <f>IFERROR(VLOOKUP(rennerstabel!$F201,TableWit[[Renners]:[Punten]],2,0),0)</f>
        <v>0</v>
      </c>
      <c r="AL201" s="95">
        <f>IF(rennerstabel!$D201="DNS",0,1)</f>
        <v>0</v>
      </c>
    </row>
    <row r="202" spans="2:38" x14ac:dyDescent="0.25">
      <c r="B202" s="83"/>
      <c r="C202" s="83"/>
      <c r="D202" s="83"/>
      <c r="E202" s="84">
        <v>201</v>
      </c>
      <c r="F202" s="84" t="s">
        <v>494</v>
      </c>
      <c r="G202" s="84" t="s">
        <v>495</v>
      </c>
      <c r="H202" s="85">
        <f>SUM(L202:AK202)*rennerstabel!$AL202</f>
        <v>0</v>
      </c>
      <c r="I202" s="86">
        <f>SUM(rennerstabel!$L202:$T202)*rennerstabel!$AL202</f>
        <v>0</v>
      </c>
      <c r="J202" s="87">
        <f>SUM(rennerstabel!$U202:$Z202)*rennerstabel!$AL202</f>
        <v>0</v>
      </c>
      <c r="K202" s="88">
        <f>SUM(rennerstabel!$AA202:$AF202)*rennerstabel!$AL202</f>
        <v>0</v>
      </c>
      <c r="L202" s="89">
        <f>IFERROR(VLOOKUP(rennerstabel!$F202,Etappe1[[Rit 1]:[Punten]],2,0),0)</f>
        <v>0</v>
      </c>
      <c r="M202" s="89">
        <f>IFERROR(VLOOKUP(rennerstabel!$F202,Etappe2[[Rit 2]:[Punten]],2,0),0)</f>
        <v>0</v>
      </c>
      <c r="N202" s="89">
        <f>IFERROR(VLOOKUP(rennerstabel!$F202,Etappe3[[Rit 3]:[Punten]],2,0),0)</f>
        <v>0</v>
      </c>
      <c r="O202" s="89">
        <f>IFERROR(VLOOKUP(rennerstabel!$F202,Etappe4[[Rit 4]:[Punten]],2,0),0)</f>
        <v>0</v>
      </c>
      <c r="P202" s="89">
        <f>IFERROR(VLOOKUP(rennerstabel!$F202,Etappe5[[Rit 5]:[Punten]],2,0),0)</f>
        <v>0</v>
      </c>
      <c r="Q202" s="89">
        <f>IFERROR(VLOOKUP(rennerstabel!$F202,Etappe6[[Rit 6]:[Punten]],2,0),0)</f>
        <v>0</v>
      </c>
      <c r="R202" s="89">
        <f>IFERROR(VLOOKUP(rennerstabel!$F202,Etappe7[[Rit 7]:[Punten]],2,0),0)</f>
        <v>0</v>
      </c>
      <c r="S202" s="89">
        <f>IFERROR(VLOOKUP(rennerstabel!$F202,Etappe8[[Rit 8]:[Punten]],2,0),0)</f>
        <v>0</v>
      </c>
      <c r="T202" s="89">
        <f>IFERROR(VLOOKUP(rennerstabel!$F202,Etappe9[[Rit 9]:[Punten]],2,0),0)</f>
        <v>0</v>
      </c>
      <c r="U202" s="90">
        <f>IFERROR(VLOOKUP(rennerstabel!$F202,Etappe10[[Rit 10]:[Punten]],2,0),0)</f>
        <v>0</v>
      </c>
      <c r="V202" s="90">
        <f>IFERROR(VLOOKUP(rennerstabel!$F202,Etappe11[[Rit 11]:[Punten]],2,0),0)</f>
        <v>0</v>
      </c>
      <c r="W202" s="90">
        <f>IFERROR(VLOOKUP(rennerstabel!$F202,Etappe12[[Rit 12]:[Punten]],2,0),0)</f>
        <v>0</v>
      </c>
      <c r="X202" s="90">
        <f>IFERROR(VLOOKUP(rennerstabel!$F202,Etappe13[[Rit 13]:[Punten]],2,0),0)</f>
        <v>0</v>
      </c>
      <c r="Y202" s="90">
        <f>IFERROR(VLOOKUP(rennerstabel!$F202,Etappe14[[Rit 14]:[Punten]],2,0),0)</f>
        <v>0</v>
      </c>
      <c r="Z202" s="90">
        <f>IFERROR(VLOOKUP(rennerstabel!$F202,Etappe15[[Rit 15]:[Punten]],2,0),0)</f>
        <v>0</v>
      </c>
      <c r="AA202" s="91">
        <f>IFERROR(VLOOKUP(rennerstabel!$F202,Etappe16[[Rit 16]:[Punten]],2,0),0)</f>
        <v>0</v>
      </c>
      <c r="AB202" s="91">
        <f>IFERROR(VLOOKUP(rennerstabel!$F202,Etappe17[[Rit 17]:[Punten]],2,0),0)</f>
        <v>0</v>
      </c>
      <c r="AC202" s="91">
        <f>IFERROR(VLOOKUP(rennerstabel!$F202,Etappe18[[Rit 18]:[Punten]],2,0),0)</f>
        <v>0</v>
      </c>
      <c r="AD202" s="91">
        <f>IFERROR(VLOOKUP(rennerstabel!$F202,Etappe19[[Rit 19]:[Punten]],2,0),0)</f>
        <v>0</v>
      </c>
      <c r="AE202" s="91">
        <f>IFERROR(VLOOKUP(rennerstabel!$F202,Etappe20[[Rit 20]:[Punten]],2,0),0)</f>
        <v>0</v>
      </c>
      <c r="AF202" s="91">
        <f>IFERROR(VLOOKUP(rennerstabel!$F202,Etappe21[[Rit 21]:[Punten]],2,0),0)</f>
        <v>0</v>
      </c>
      <c r="AG202" s="83">
        <f>IFERROR(VLOOKUP(rennerstabel!$F202,TableGeel[[Renners]:[Punten]],2,0),0)</f>
        <v>0</v>
      </c>
      <c r="AH202" s="83">
        <f>IFERROR(VLOOKUP(rennerstabel!$F202,TablePloeg[[Renners]:[Punten]],2,0),0)</f>
        <v>0</v>
      </c>
      <c r="AI202" s="83">
        <f>IFERROR(VLOOKUP(rennerstabel!$F202,TableGroen[[Renners]:[Punten]],2,0),0)</f>
        <v>0</v>
      </c>
      <c r="AJ202" s="83">
        <f>IFERROR(VLOOKUP(rennerstabel!$F202,TableBolletjes[[Renners]:[Punten]],2,0),0)</f>
        <v>0</v>
      </c>
      <c r="AK202" s="83">
        <f>IFERROR(VLOOKUP(rennerstabel!$F202,TableWit[[Renners]:[Punten]],2,0),0)</f>
        <v>0</v>
      </c>
      <c r="AL202" s="92">
        <f>IF(rennerstabel!$D202="DNS",0,1)</f>
        <v>1</v>
      </c>
    </row>
    <row r="203" spans="2:38" x14ac:dyDescent="0.25">
      <c r="B203" s="93"/>
      <c r="C203" s="93"/>
      <c r="D203" s="93"/>
      <c r="E203" s="94">
        <v>202</v>
      </c>
      <c r="F203" s="84" t="s">
        <v>496</v>
      </c>
      <c r="G203" s="84" t="s">
        <v>495</v>
      </c>
      <c r="H203" s="85">
        <f>SUM(L203:AK203)*rennerstabel!$AL203</f>
        <v>0</v>
      </c>
      <c r="I203" s="86">
        <f>SUM(rennerstabel!$L203:$T203)*rennerstabel!$AL203</f>
        <v>0</v>
      </c>
      <c r="J203" s="87">
        <f>SUM(rennerstabel!$U203:$Z203)*rennerstabel!$AL203</f>
        <v>0</v>
      </c>
      <c r="K203" s="88">
        <f>SUM(rennerstabel!$AA203:$AF203)*rennerstabel!$AL203</f>
        <v>0</v>
      </c>
      <c r="L203" s="89">
        <f>IFERROR(VLOOKUP(rennerstabel!$F203,Etappe1[[Rit 1]:[Punten]],2,0),0)</f>
        <v>0</v>
      </c>
      <c r="M203" s="89">
        <f>IFERROR(VLOOKUP(rennerstabel!$F203,Etappe2[[Rit 2]:[Punten]],2,0),0)</f>
        <v>0</v>
      </c>
      <c r="N203" s="89">
        <f>IFERROR(VLOOKUP(rennerstabel!$F203,Etappe3[[Rit 3]:[Punten]],2,0),0)</f>
        <v>0</v>
      </c>
      <c r="O203" s="89">
        <f>IFERROR(VLOOKUP(rennerstabel!$F203,Etappe4[[Rit 4]:[Punten]],2,0),0)</f>
        <v>0</v>
      </c>
      <c r="P203" s="89">
        <f>IFERROR(VLOOKUP(rennerstabel!$F203,Etappe5[[Rit 5]:[Punten]],2,0),0)</f>
        <v>0</v>
      </c>
      <c r="Q203" s="89">
        <f>IFERROR(VLOOKUP(rennerstabel!$F203,Etappe6[[Rit 6]:[Punten]],2,0),0)</f>
        <v>0</v>
      </c>
      <c r="R203" s="89">
        <f>IFERROR(VLOOKUP(rennerstabel!$F203,Etappe7[[Rit 7]:[Punten]],2,0),0)</f>
        <v>0</v>
      </c>
      <c r="S203" s="89">
        <f>IFERROR(VLOOKUP(rennerstabel!$F203,Etappe8[[Rit 8]:[Punten]],2,0),0)</f>
        <v>0</v>
      </c>
      <c r="T203" s="89">
        <f>IFERROR(VLOOKUP(rennerstabel!$F203,Etappe9[[Rit 9]:[Punten]],2,0),0)</f>
        <v>0</v>
      </c>
      <c r="U203" s="90">
        <f>IFERROR(VLOOKUP(rennerstabel!$F203,Etappe10[[Rit 10]:[Punten]],2,0),0)</f>
        <v>0</v>
      </c>
      <c r="V203" s="90">
        <f>IFERROR(VLOOKUP(rennerstabel!$F203,Etappe11[[Rit 11]:[Punten]],2,0),0)</f>
        <v>0</v>
      </c>
      <c r="W203" s="90">
        <f>IFERROR(VLOOKUP(rennerstabel!$F203,Etappe12[[Rit 12]:[Punten]],2,0),0)</f>
        <v>0</v>
      </c>
      <c r="X203" s="90">
        <f>IFERROR(VLOOKUP(rennerstabel!$F203,Etappe13[[Rit 13]:[Punten]],2,0),0)</f>
        <v>0</v>
      </c>
      <c r="Y203" s="90">
        <f>IFERROR(VLOOKUP(rennerstabel!$F203,Etappe14[[Rit 14]:[Punten]],2,0),0)</f>
        <v>0</v>
      </c>
      <c r="Z203" s="90">
        <f>IFERROR(VLOOKUP(rennerstabel!$F203,Etappe15[[Rit 15]:[Punten]],2,0),0)</f>
        <v>0</v>
      </c>
      <c r="AA203" s="91">
        <f>IFERROR(VLOOKUP(rennerstabel!$F203,Etappe16[[Rit 16]:[Punten]],2,0),0)</f>
        <v>0</v>
      </c>
      <c r="AB203" s="91">
        <f>IFERROR(VLOOKUP(rennerstabel!$F203,Etappe17[[Rit 17]:[Punten]],2,0),0)</f>
        <v>0</v>
      </c>
      <c r="AC203" s="91">
        <f>IFERROR(VLOOKUP(rennerstabel!$F203,Etappe18[[Rit 18]:[Punten]],2,0),0)</f>
        <v>0</v>
      </c>
      <c r="AD203" s="91">
        <f>IFERROR(VLOOKUP(rennerstabel!$F203,Etappe19[[Rit 19]:[Punten]],2,0),0)</f>
        <v>0</v>
      </c>
      <c r="AE203" s="91">
        <f>IFERROR(VLOOKUP(rennerstabel!$F203,Etappe20[[Rit 20]:[Punten]],2,0),0)</f>
        <v>0</v>
      </c>
      <c r="AF203" s="91">
        <f>IFERROR(VLOOKUP(rennerstabel!$F203,Etappe21[[Rit 21]:[Punten]],2,0),0)</f>
        <v>0</v>
      </c>
      <c r="AG203" s="93">
        <f>IFERROR(VLOOKUP(rennerstabel!$F203,TableGeel[[Renners]:[Punten]],2,0),0)</f>
        <v>0</v>
      </c>
      <c r="AH203" s="93">
        <f>IFERROR(VLOOKUP(rennerstabel!$F203,TablePloeg[[Renners]:[Punten]],2,0),0)</f>
        <v>0</v>
      </c>
      <c r="AI203" s="93">
        <f>IFERROR(VLOOKUP(rennerstabel!$F203,TableGroen[[Renners]:[Punten]],2,0),0)</f>
        <v>0</v>
      </c>
      <c r="AJ203" s="93">
        <f>IFERROR(VLOOKUP(rennerstabel!$F203,TableBolletjes[[Renners]:[Punten]],2,0),0)</f>
        <v>0</v>
      </c>
      <c r="AK203" s="93">
        <f>IFERROR(VLOOKUP(rennerstabel!$F203,TableWit[[Renners]:[Punten]],2,0),0)</f>
        <v>0</v>
      </c>
      <c r="AL203" s="95">
        <f>IF(rennerstabel!$D203="DNS",0,1)</f>
        <v>1</v>
      </c>
    </row>
    <row r="204" spans="2:38" x14ac:dyDescent="0.25">
      <c r="B204" s="83"/>
      <c r="C204" s="83"/>
      <c r="D204" s="83"/>
      <c r="E204" s="84">
        <v>203</v>
      </c>
      <c r="F204" s="84" t="s">
        <v>497</v>
      </c>
      <c r="G204" s="84" t="s">
        <v>495</v>
      </c>
      <c r="H204" s="85">
        <f>SUM(L204:AK204)*rennerstabel!$AL204</f>
        <v>8</v>
      </c>
      <c r="I204" s="86">
        <f>SUM(rennerstabel!$L204:$T204)*rennerstabel!$AL204</f>
        <v>8</v>
      </c>
      <c r="J204" s="87">
        <f>SUM(rennerstabel!$U204:$Z204)*rennerstabel!$AL204</f>
        <v>0</v>
      </c>
      <c r="K204" s="88">
        <f>SUM(rennerstabel!$AA204:$AF204)*rennerstabel!$AL204</f>
        <v>0</v>
      </c>
      <c r="L204" s="89">
        <f>IFERROR(VLOOKUP(rennerstabel!$F204,Etappe1[[Rit 1]:[Punten]],2,0),0)</f>
        <v>8</v>
      </c>
      <c r="M204" s="89">
        <f>IFERROR(VLOOKUP(rennerstabel!$F204,Etappe2[[Rit 2]:[Punten]],2,0),0)</f>
        <v>0</v>
      </c>
      <c r="N204" s="89">
        <f>IFERROR(VLOOKUP(rennerstabel!$F204,Etappe3[[Rit 3]:[Punten]],2,0),0)</f>
        <v>0</v>
      </c>
      <c r="O204" s="89">
        <f>IFERROR(VLOOKUP(rennerstabel!$F204,Etappe4[[Rit 4]:[Punten]],2,0),0)</f>
        <v>0</v>
      </c>
      <c r="P204" s="89">
        <f>IFERROR(VLOOKUP(rennerstabel!$F204,Etappe5[[Rit 5]:[Punten]],2,0),0)</f>
        <v>0</v>
      </c>
      <c r="Q204" s="89">
        <f>IFERROR(VLOOKUP(rennerstabel!$F204,Etappe6[[Rit 6]:[Punten]],2,0),0)</f>
        <v>0</v>
      </c>
      <c r="R204" s="89">
        <f>IFERROR(VLOOKUP(rennerstabel!$F204,Etappe7[[Rit 7]:[Punten]],2,0),0)</f>
        <v>0</v>
      </c>
      <c r="S204" s="89">
        <f>IFERROR(VLOOKUP(rennerstabel!$F204,Etappe8[[Rit 8]:[Punten]],2,0),0)</f>
        <v>0</v>
      </c>
      <c r="T204" s="89">
        <f>IFERROR(VLOOKUP(rennerstabel!$F204,Etappe9[[Rit 9]:[Punten]],2,0),0)</f>
        <v>0</v>
      </c>
      <c r="U204" s="90">
        <f>IFERROR(VLOOKUP(rennerstabel!$F204,Etappe10[[Rit 10]:[Punten]],2,0),0)</f>
        <v>0</v>
      </c>
      <c r="V204" s="90">
        <f>IFERROR(VLOOKUP(rennerstabel!$F204,Etappe11[[Rit 11]:[Punten]],2,0),0)</f>
        <v>0</v>
      </c>
      <c r="W204" s="90">
        <f>IFERROR(VLOOKUP(rennerstabel!$F204,Etappe12[[Rit 12]:[Punten]],2,0),0)</f>
        <v>0</v>
      </c>
      <c r="X204" s="90">
        <f>IFERROR(VLOOKUP(rennerstabel!$F204,Etappe13[[Rit 13]:[Punten]],2,0),0)</f>
        <v>0</v>
      </c>
      <c r="Y204" s="90">
        <f>IFERROR(VLOOKUP(rennerstabel!$F204,Etappe14[[Rit 14]:[Punten]],2,0),0)</f>
        <v>0</v>
      </c>
      <c r="Z204" s="90">
        <f>IFERROR(VLOOKUP(rennerstabel!$F204,Etappe15[[Rit 15]:[Punten]],2,0),0)</f>
        <v>0</v>
      </c>
      <c r="AA204" s="91">
        <f>IFERROR(VLOOKUP(rennerstabel!$F204,Etappe16[[Rit 16]:[Punten]],2,0),0)</f>
        <v>0</v>
      </c>
      <c r="AB204" s="91">
        <f>IFERROR(VLOOKUP(rennerstabel!$F204,Etappe17[[Rit 17]:[Punten]],2,0),0)</f>
        <v>0</v>
      </c>
      <c r="AC204" s="91">
        <f>IFERROR(VLOOKUP(rennerstabel!$F204,Etappe18[[Rit 18]:[Punten]],2,0),0)</f>
        <v>0</v>
      </c>
      <c r="AD204" s="91">
        <f>IFERROR(VLOOKUP(rennerstabel!$F204,Etappe19[[Rit 19]:[Punten]],2,0),0)</f>
        <v>0</v>
      </c>
      <c r="AE204" s="91">
        <f>IFERROR(VLOOKUP(rennerstabel!$F204,Etappe20[[Rit 20]:[Punten]],2,0),0)</f>
        <v>0</v>
      </c>
      <c r="AF204" s="91">
        <f>IFERROR(VLOOKUP(rennerstabel!$F204,Etappe21[[Rit 21]:[Punten]],2,0),0)</f>
        <v>0</v>
      </c>
      <c r="AG204" s="83">
        <f>IFERROR(VLOOKUP(rennerstabel!$F204,TableGeel[[Renners]:[Punten]],2,0),0)</f>
        <v>0</v>
      </c>
      <c r="AH204" s="83">
        <f>IFERROR(VLOOKUP(rennerstabel!$F204,TablePloeg[[Renners]:[Punten]],2,0),0)</f>
        <v>0</v>
      </c>
      <c r="AI204" s="83">
        <f>IFERROR(VLOOKUP(rennerstabel!$F204,TableGroen[[Renners]:[Punten]],2,0),0)</f>
        <v>0</v>
      </c>
      <c r="AJ204" s="83">
        <f>IFERROR(VLOOKUP(rennerstabel!$F204,TableBolletjes[[Renners]:[Punten]],2,0),0)</f>
        <v>0</v>
      </c>
      <c r="AK204" s="83">
        <f>IFERROR(VLOOKUP(rennerstabel!$F204,TableWit[[Renners]:[Punten]],2,0),0)</f>
        <v>0</v>
      </c>
      <c r="AL204" s="92">
        <f>IF(rennerstabel!$D204="DNS",0,1)</f>
        <v>1</v>
      </c>
    </row>
    <row r="205" spans="2:38" x14ac:dyDescent="0.25">
      <c r="B205" s="93"/>
      <c r="C205" s="93"/>
      <c r="D205" s="93" t="s">
        <v>517</v>
      </c>
      <c r="E205" s="94">
        <v>204</v>
      </c>
      <c r="F205" s="84" t="s">
        <v>498</v>
      </c>
      <c r="G205" s="84" t="s">
        <v>495</v>
      </c>
      <c r="H205" s="85">
        <f>SUM(L205:AK205)*rennerstabel!$AL205</f>
        <v>0</v>
      </c>
      <c r="I205" s="86">
        <f>SUM(rennerstabel!$L205:$T205)*rennerstabel!$AL205</f>
        <v>0</v>
      </c>
      <c r="J205" s="87">
        <f>SUM(rennerstabel!$U205:$Z205)*rennerstabel!$AL205</f>
        <v>0</v>
      </c>
      <c r="K205" s="88">
        <f>SUM(rennerstabel!$AA205:$AF205)*rennerstabel!$AL205</f>
        <v>0</v>
      </c>
      <c r="L205" s="89">
        <f>IFERROR(VLOOKUP(rennerstabel!$F205,Etappe1[[Rit 1]:[Punten]],2,0),0)</f>
        <v>0</v>
      </c>
      <c r="M205" s="89">
        <f>IFERROR(VLOOKUP(rennerstabel!$F205,Etappe2[[Rit 2]:[Punten]],2,0),0)</f>
        <v>0</v>
      </c>
      <c r="N205" s="89">
        <f>IFERROR(VLOOKUP(rennerstabel!$F205,Etappe3[[Rit 3]:[Punten]],2,0),0)</f>
        <v>0</v>
      </c>
      <c r="O205" s="89">
        <f>IFERROR(VLOOKUP(rennerstabel!$F205,Etappe4[[Rit 4]:[Punten]],2,0),0)</f>
        <v>0</v>
      </c>
      <c r="P205" s="89">
        <f>IFERROR(VLOOKUP(rennerstabel!$F205,Etappe5[[Rit 5]:[Punten]],2,0),0)</f>
        <v>0</v>
      </c>
      <c r="Q205" s="89">
        <f>IFERROR(VLOOKUP(rennerstabel!$F205,Etappe6[[Rit 6]:[Punten]],2,0),0)</f>
        <v>0</v>
      </c>
      <c r="R205" s="89">
        <f>IFERROR(VLOOKUP(rennerstabel!$F205,Etappe7[[Rit 7]:[Punten]],2,0),0)</f>
        <v>0</v>
      </c>
      <c r="S205" s="89">
        <f>IFERROR(VLOOKUP(rennerstabel!$F205,Etappe8[[Rit 8]:[Punten]],2,0),0)</f>
        <v>0</v>
      </c>
      <c r="T205" s="89">
        <f>IFERROR(VLOOKUP(rennerstabel!$F205,Etappe9[[Rit 9]:[Punten]],2,0),0)</f>
        <v>0</v>
      </c>
      <c r="U205" s="90">
        <f>IFERROR(VLOOKUP(rennerstabel!$F205,Etappe10[[Rit 10]:[Punten]],2,0),0)</f>
        <v>0</v>
      </c>
      <c r="V205" s="90">
        <f>IFERROR(VLOOKUP(rennerstabel!$F205,Etappe11[[Rit 11]:[Punten]],2,0),0)</f>
        <v>0</v>
      </c>
      <c r="W205" s="90">
        <f>IFERROR(VLOOKUP(rennerstabel!$F205,Etappe12[[Rit 12]:[Punten]],2,0),0)</f>
        <v>0</v>
      </c>
      <c r="X205" s="90">
        <f>IFERROR(VLOOKUP(rennerstabel!$F205,Etappe13[[Rit 13]:[Punten]],2,0),0)</f>
        <v>0</v>
      </c>
      <c r="Y205" s="90">
        <f>IFERROR(VLOOKUP(rennerstabel!$F205,Etappe14[[Rit 14]:[Punten]],2,0),0)</f>
        <v>0</v>
      </c>
      <c r="Z205" s="90">
        <f>IFERROR(VLOOKUP(rennerstabel!$F205,Etappe15[[Rit 15]:[Punten]],2,0),0)</f>
        <v>0</v>
      </c>
      <c r="AA205" s="91">
        <f>IFERROR(VLOOKUP(rennerstabel!$F205,Etappe16[[Rit 16]:[Punten]],2,0),0)</f>
        <v>0</v>
      </c>
      <c r="AB205" s="91">
        <f>IFERROR(VLOOKUP(rennerstabel!$F205,Etappe17[[Rit 17]:[Punten]],2,0),0)</f>
        <v>0</v>
      </c>
      <c r="AC205" s="91">
        <f>IFERROR(VLOOKUP(rennerstabel!$F205,Etappe18[[Rit 18]:[Punten]],2,0),0)</f>
        <v>0</v>
      </c>
      <c r="AD205" s="91">
        <f>IFERROR(VLOOKUP(rennerstabel!$F205,Etappe19[[Rit 19]:[Punten]],2,0),0)</f>
        <v>0</v>
      </c>
      <c r="AE205" s="91">
        <f>IFERROR(VLOOKUP(rennerstabel!$F205,Etappe20[[Rit 20]:[Punten]],2,0),0)</f>
        <v>0</v>
      </c>
      <c r="AF205" s="91">
        <f>IFERROR(VLOOKUP(rennerstabel!$F205,Etappe21[[Rit 21]:[Punten]],2,0),0)</f>
        <v>0</v>
      </c>
      <c r="AG205" s="93">
        <f>IFERROR(VLOOKUP(rennerstabel!$F205,TableGeel[[Renners]:[Punten]],2,0),0)</f>
        <v>0</v>
      </c>
      <c r="AH205" s="93">
        <f>IFERROR(VLOOKUP(rennerstabel!$F205,TablePloeg[[Renners]:[Punten]],2,0),0)</f>
        <v>0</v>
      </c>
      <c r="AI205" s="93">
        <f>IFERROR(VLOOKUP(rennerstabel!$F205,TableGroen[[Renners]:[Punten]],2,0),0)</f>
        <v>0</v>
      </c>
      <c r="AJ205" s="93">
        <f>IFERROR(VLOOKUP(rennerstabel!$F205,TableBolletjes[[Renners]:[Punten]],2,0),0)</f>
        <v>0</v>
      </c>
      <c r="AK205" s="93">
        <f>IFERROR(VLOOKUP(rennerstabel!$F205,TableWit[[Renners]:[Punten]],2,0),0)</f>
        <v>0</v>
      </c>
      <c r="AL205" s="95">
        <f>IF(rennerstabel!$D205="DNS",0,1)</f>
        <v>0</v>
      </c>
    </row>
    <row r="206" spans="2:38" x14ac:dyDescent="0.25">
      <c r="B206" s="83"/>
      <c r="C206" s="83"/>
      <c r="D206" s="83"/>
      <c r="E206" s="84">
        <v>205</v>
      </c>
      <c r="F206" s="84" t="s">
        <v>499</v>
      </c>
      <c r="G206" s="84" t="s">
        <v>495</v>
      </c>
      <c r="H206" s="85">
        <f>SUM(L206:AK206)*rennerstabel!$AL206</f>
        <v>0</v>
      </c>
      <c r="I206" s="86">
        <f>SUM(rennerstabel!$L206:$T206)*rennerstabel!$AL206</f>
        <v>0</v>
      </c>
      <c r="J206" s="87">
        <f>SUM(rennerstabel!$U206:$Z206)*rennerstabel!$AL206</f>
        <v>0</v>
      </c>
      <c r="K206" s="88">
        <f>SUM(rennerstabel!$AA206:$AF206)*rennerstabel!$AL206</f>
        <v>0</v>
      </c>
      <c r="L206" s="89">
        <f>IFERROR(VLOOKUP(rennerstabel!$F206,Etappe1[[Rit 1]:[Punten]],2,0),0)</f>
        <v>0</v>
      </c>
      <c r="M206" s="89">
        <f>IFERROR(VLOOKUP(rennerstabel!$F206,Etappe2[[Rit 2]:[Punten]],2,0),0)</f>
        <v>0</v>
      </c>
      <c r="N206" s="89">
        <f>IFERROR(VLOOKUP(rennerstabel!$F206,Etappe3[[Rit 3]:[Punten]],2,0),0)</f>
        <v>0</v>
      </c>
      <c r="O206" s="89">
        <f>IFERROR(VLOOKUP(rennerstabel!$F206,Etappe4[[Rit 4]:[Punten]],2,0),0)</f>
        <v>0</v>
      </c>
      <c r="P206" s="89">
        <f>IFERROR(VLOOKUP(rennerstabel!$F206,Etappe5[[Rit 5]:[Punten]],2,0),0)</f>
        <v>0</v>
      </c>
      <c r="Q206" s="89">
        <f>IFERROR(VLOOKUP(rennerstabel!$F206,Etappe6[[Rit 6]:[Punten]],2,0),0)</f>
        <v>0</v>
      </c>
      <c r="R206" s="89">
        <f>IFERROR(VLOOKUP(rennerstabel!$F206,Etappe7[[Rit 7]:[Punten]],2,0),0)</f>
        <v>0</v>
      </c>
      <c r="S206" s="89">
        <f>IFERROR(VLOOKUP(rennerstabel!$F206,Etappe8[[Rit 8]:[Punten]],2,0),0)</f>
        <v>0</v>
      </c>
      <c r="T206" s="89">
        <f>IFERROR(VLOOKUP(rennerstabel!$F206,Etappe9[[Rit 9]:[Punten]],2,0),0)</f>
        <v>0</v>
      </c>
      <c r="U206" s="90">
        <f>IFERROR(VLOOKUP(rennerstabel!$F206,Etappe10[[Rit 10]:[Punten]],2,0),0)</f>
        <v>0</v>
      </c>
      <c r="V206" s="90">
        <f>IFERROR(VLOOKUP(rennerstabel!$F206,Etappe11[[Rit 11]:[Punten]],2,0),0)</f>
        <v>0</v>
      </c>
      <c r="W206" s="90">
        <f>IFERROR(VLOOKUP(rennerstabel!$F206,Etappe12[[Rit 12]:[Punten]],2,0),0)</f>
        <v>0</v>
      </c>
      <c r="X206" s="90">
        <f>IFERROR(VLOOKUP(rennerstabel!$F206,Etappe13[[Rit 13]:[Punten]],2,0),0)</f>
        <v>0</v>
      </c>
      <c r="Y206" s="90">
        <f>IFERROR(VLOOKUP(rennerstabel!$F206,Etappe14[[Rit 14]:[Punten]],2,0),0)</f>
        <v>0</v>
      </c>
      <c r="Z206" s="90">
        <f>IFERROR(VLOOKUP(rennerstabel!$F206,Etappe15[[Rit 15]:[Punten]],2,0),0)</f>
        <v>0</v>
      </c>
      <c r="AA206" s="91">
        <f>IFERROR(VLOOKUP(rennerstabel!$F206,Etappe16[[Rit 16]:[Punten]],2,0),0)</f>
        <v>0</v>
      </c>
      <c r="AB206" s="91">
        <f>IFERROR(VLOOKUP(rennerstabel!$F206,Etappe17[[Rit 17]:[Punten]],2,0),0)</f>
        <v>0</v>
      </c>
      <c r="AC206" s="91">
        <f>IFERROR(VLOOKUP(rennerstabel!$F206,Etappe18[[Rit 18]:[Punten]],2,0),0)</f>
        <v>0</v>
      </c>
      <c r="AD206" s="91">
        <f>IFERROR(VLOOKUP(rennerstabel!$F206,Etappe19[[Rit 19]:[Punten]],2,0),0)</f>
        <v>0</v>
      </c>
      <c r="AE206" s="91">
        <f>IFERROR(VLOOKUP(rennerstabel!$F206,Etappe20[[Rit 20]:[Punten]],2,0),0)</f>
        <v>0</v>
      </c>
      <c r="AF206" s="91">
        <f>IFERROR(VLOOKUP(rennerstabel!$F206,Etappe21[[Rit 21]:[Punten]],2,0),0)</f>
        <v>0</v>
      </c>
      <c r="AG206" s="83">
        <f>IFERROR(VLOOKUP(rennerstabel!$F206,TableGeel[[Renners]:[Punten]],2,0),0)</f>
        <v>0</v>
      </c>
      <c r="AH206" s="83">
        <f>IFERROR(VLOOKUP(rennerstabel!$F206,TablePloeg[[Renners]:[Punten]],2,0),0)</f>
        <v>0</v>
      </c>
      <c r="AI206" s="83">
        <f>IFERROR(VLOOKUP(rennerstabel!$F206,TableGroen[[Renners]:[Punten]],2,0),0)</f>
        <v>0</v>
      </c>
      <c r="AJ206" s="83">
        <f>IFERROR(VLOOKUP(rennerstabel!$F206,TableBolletjes[[Renners]:[Punten]],2,0),0)</f>
        <v>0</v>
      </c>
      <c r="AK206" s="83">
        <f>IFERROR(VLOOKUP(rennerstabel!$F206,TableWit[[Renners]:[Punten]],2,0),0)</f>
        <v>0</v>
      </c>
      <c r="AL206" s="92">
        <f>IF(rennerstabel!$D206="DNS",0,1)</f>
        <v>1</v>
      </c>
    </row>
    <row r="207" spans="2:38" x14ac:dyDescent="0.25">
      <c r="B207" s="93"/>
      <c r="C207" s="93"/>
      <c r="D207" s="93"/>
      <c r="E207" s="94">
        <v>206</v>
      </c>
      <c r="F207" s="84" t="s">
        <v>500</v>
      </c>
      <c r="G207" s="84" t="s">
        <v>495</v>
      </c>
      <c r="H207" s="85">
        <f>SUM(L207:AK207)*rennerstabel!$AL207</f>
        <v>0</v>
      </c>
      <c r="I207" s="86">
        <f>SUM(rennerstabel!$L207:$T207)*rennerstabel!$AL207</f>
        <v>0</v>
      </c>
      <c r="J207" s="87">
        <f>SUM(rennerstabel!$U207:$Z207)*rennerstabel!$AL207</f>
        <v>0</v>
      </c>
      <c r="K207" s="88">
        <f>SUM(rennerstabel!$AA207:$AF207)*rennerstabel!$AL207</f>
        <v>0</v>
      </c>
      <c r="L207" s="89">
        <f>IFERROR(VLOOKUP(rennerstabel!$F207,Etappe1[[Rit 1]:[Punten]],2,0),0)</f>
        <v>0</v>
      </c>
      <c r="M207" s="89">
        <f>IFERROR(VLOOKUP(rennerstabel!$F207,Etappe2[[Rit 2]:[Punten]],2,0),0)</f>
        <v>0</v>
      </c>
      <c r="N207" s="89">
        <f>IFERROR(VLOOKUP(rennerstabel!$F207,Etappe3[[Rit 3]:[Punten]],2,0),0)</f>
        <v>0</v>
      </c>
      <c r="O207" s="89">
        <f>IFERROR(VLOOKUP(rennerstabel!$F207,Etappe4[[Rit 4]:[Punten]],2,0),0)</f>
        <v>0</v>
      </c>
      <c r="P207" s="89">
        <f>IFERROR(VLOOKUP(rennerstabel!$F207,Etappe5[[Rit 5]:[Punten]],2,0),0)</f>
        <v>0</v>
      </c>
      <c r="Q207" s="89">
        <f>IFERROR(VLOOKUP(rennerstabel!$F207,Etappe6[[Rit 6]:[Punten]],2,0),0)</f>
        <v>0</v>
      </c>
      <c r="R207" s="89">
        <f>IFERROR(VLOOKUP(rennerstabel!$F207,Etappe7[[Rit 7]:[Punten]],2,0),0)</f>
        <v>0</v>
      </c>
      <c r="S207" s="89">
        <f>IFERROR(VLOOKUP(rennerstabel!$F207,Etappe8[[Rit 8]:[Punten]],2,0),0)</f>
        <v>0</v>
      </c>
      <c r="T207" s="89">
        <f>IFERROR(VLOOKUP(rennerstabel!$F207,Etappe9[[Rit 9]:[Punten]],2,0),0)</f>
        <v>0</v>
      </c>
      <c r="U207" s="90">
        <f>IFERROR(VLOOKUP(rennerstabel!$F207,Etappe10[[Rit 10]:[Punten]],2,0),0)</f>
        <v>0</v>
      </c>
      <c r="V207" s="90">
        <f>IFERROR(VLOOKUP(rennerstabel!$F207,Etappe11[[Rit 11]:[Punten]],2,0),0)</f>
        <v>0</v>
      </c>
      <c r="W207" s="90">
        <f>IFERROR(VLOOKUP(rennerstabel!$F207,Etappe12[[Rit 12]:[Punten]],2,0),0)</f>
        <v>0</v>
      </c>
      <c r="X207" s="90">
        <f>IFERROR(VLOOKUP(rennerstabel!$F207,Etappe13[[Rit 13]:[Punten]],2,0),0)</f>
        <v>0</v>
      </c>
      <c r="Y207" s="90">
        <f>IFERROR(VLOOKUP(rennerstabel!$F207,Etappe14[[Rit 14]:[Punten]],2,0),0)</f>
        <v>0</v>
      </c>
      <c r="Z207" s="90">
        <f>IFERROR(VLOOKUP(rennerstabel!$F207,Etappe15[[Rit 15]:[Punten]],2,0),0)</f>
        <v>0</v>
      </c>
      <c r="AA207" s="91">
        <f>IFERROR(VLOOKUP(rennerstabel!$F207,Etappe16[[Rit 16]:[Punten]],2,0),0)</f>
        <v>0</v>
      </c>
      <c r="AB207" s="91">
        <f>IFERROR(VLOOKUP(rennerstabel!$F207,Etappe17[[Rit 17]:[Punten]],2,0),0)</f>
        <v>0</v>
      </c>
      <c r="AC207" s="91">
        <f>IFERROR(VLOOKUP(rennerstabel!$F207,Etappe18[[Rit 18]:[Punten]],2,0),0)</f>
        <v>0</v>
      </c>
      <c r="AD207" s="91">
        <f>IFERROR(VLOOKUP(rennerstabel!$F207,Etappe19[[Rit 19]:[Punten]],2,0),0)</f>
        <v>0</v>
      </c>
      <c r="AE207" s="91">
        <f>IFERROR(VLOOKUP(rennerstabel!$F207,Etappe20[[Rit 20]:[Punten]],2,0),0)</f>
        <v>0</v>
      </c>
      <c r="AF207" s="91">
        <f>IFERROR(VLOOKUP(rennerstabel!$F207,Etappe21[[Rit 21]:[Punten]],2,0),0)</f>
        <v>0</v>
      </c>
      <c r="AG207" s="93">
        <f>IFERROR(VLOOKUP(rennerstabel!$F207,TableGeel[[Renners]:[Punten]],2,0),0)</f>
        <v>0</v>
      </c>
      <c r="AH207" s="93">
        <f>IFERROR(VLOOKUP(rennerstabel!$F207,TablePloeg[[Renners]:[Punten]],2,0),0)</f>
        <v>0</v>
      </c>
      <c r="AI207" s="93">
        <f>IFERROR(VLOOKUP(rennerstabel!$F207,TableGroen[[Renners]:[Punten]],2,0),0)</f>
        <v>0</v>
      </c>
      <c r="AJ207" s="93">
        <f>IFERROR(VLOOKUP(rennerstabel!$F207,TableBolletjes[[Renners]:[Punten]],2,0),0)</f>
        <v>0</v>
      </c>
      <c r="AK207" s="93">
        <f>IFERROR(VLOOKUP(rennerstabel!$F207,TableWit[[Renners]:[Punten]],2,0),0)</f>
        <v>0</v>
      </c>
      <c r="AL207" s="95">
        <f>IF(rennerstabel!$D207="DNS",0,1)</f>
        <v>1</v>
      </c>
    </row>
    <row r="208" spans="2:38" x14ac:dyDescent="0.25">
      <c r="B208" s="83"/>
      <c r="C208" s="83"/>
      <c r="D208" s="83"/>
      <c r="E208" s="84">
        <v>207</v>
      </c>
      <c r="F208" s="84" t="s">
        <v>501</v>
      </c>
      <c r="G208" s="84" t="s">
        <v>495</v>
      </c>
      <c r="H208" s="85">
        <f>SUM(L208:AK208)*rennerstabel!$AL208</f>
        <v>0</v>
      </c>
      <c r="I208" s="86">
        <f>SUM(rennerstabel!$L208:$T208)*rennerstabel!$AL208</f>
        <v>0</v>
      </c>
      <c r="J208" s="87">
        <f>SUM(rennerstabel!$U208:$Z208)*rennerstabel!$AL208</f>
        <v>0</v>
      </c>
      <c r="K208" s="88">
        <f>SUM(rennerstabel!$AA208:$AF208)*rennerstabel!$AL208</f>
        <v>0</v>
      </c>
      <c r="L208" s="89">
        <f>IFERROR(VLOOKUP(rennerstabel!$F208,Etappe1[[Rit 1]:[Punten]],2,0),0)</f>
        <v>0</v>
      </c>
      <c r="M208" s="89">
        <f>IFERROR(VLOOKUP(rennerstabel!$F208,Etappe2[[Rit 2]:[Punten]],2,0),0)</f>
        <v>0</v>
      </c>
      <c r="N208" s="89">
        <f>IFERROR(VLOOKUP(rennerstabel!$F208,Etappe3[[Rit 3]:[Punten]],2,0),0)</f>
        <v>0</v>
      </c>
      <c r="O208" s="89">
        <f>IFERROR(VLOOKUP(rennerstabel!$F208,Etappe4[[Rit 4]:[Punten]],2,0),0)</f>
        <v>0</v>
      </c>
      <c r="P208" s="89">
        <f>IFERROR(VLOOKUP(rennerstabel!$F208,Etappe5[[Rit 5]:[Punten]],2,0),0)</f>
        <v>0</v>
      </c>
      <c r="Q208" s="89">
        <f>IFERROR(VLOOKUP(rennerstabel!$F208,Etappe6[[Rit 6]:[Punten]],2,0),0)</f>
        <v>0</v>
      </c>
      <c r="R208" s="89">
        <f>IFERROR(VLOOKUP(rennerstabel!$F208,Etappe7[[Rit 7]:[Punten]],2,0),0)</f>
        <v>0</v>
      </c>
      <c r="S208" s="89">
        <f>IFERROR(VLOOKUP(rennerstabel!$F208,Etappe8[[Rit 8]:[Punten]],2,0),0)</f>
        <v>0</v>
      </c>
      <c r="T208" s="89">
        <f>IFERROR(VLOOKUP(rennerstabel!$F208,Etappe9[[Rit 9]:[Punten]],2,0),0)</f>
        <v>0</v>
      </c>
      <c r="U208" s="90">
        <f>IFERROR(VLOOKUP(rennerstabel!$F208,Etappe10[[Rit 10]:[Punten]],2,0),0)</f>
        <v>0</v>
      </c>
      <c r="V208" s="90">
        <f>IFERROR(VLOOKUP(rennerstabel!$F208,Etappe11[[Rit 11]:[Punten]],2,0),0)</f>
        <v>0</v>
      </c>
      <c r="W208" s="90">
        <f>IFERROR(VLOOKUP(rennerstabel!$F208,Etappe12[[Rit 12]:[Punten]],2,0),0)</f>
        <v>0</v>
      </c>
      <c r="X208" s="90">
        <f>IFERROR(VLOOKUP(rennerstabel!$F208,Etappe13[[Rit 13]:[Punten]],2,0),0)</f>
        <v>0</v>
      </c>
      <c r="Y208" s="90">
        <f>IFERROR(VLOOKUP(rennerstabel!$F208,Etappe14[[Rit 14]:[Punten]],2,0),0)</f>
        <v>0</v>
      </c>
      <c r="Z208" s="90">
        <f>IFERROR(VLOOKUP(rennerstabel!$F208,Etappe15[[Rit 15]:[Punten]],2,0),0)</f>
        <v>0</v>
      </c>
      <c r="AA208" s="91">
        <f>IFERROR(VLOOKUP(rennerstabel!$F208,Etappe16[[Rit 16]:[Punten]],2,0),0)</f>
        <v>0</v>
      </c>
      <c r="AB208" s="91">
        <f>IFERROR(VLOOKUP(rennerstabel!$F208,Etappe17[[Rit 17]:[Punten]],2,0),0)</f>
        <v>0</v>
      </c>
      <c r="AC208" s="91">
        <f>IFERROR(VLOOKUP(rennerstabel!$F208,Etappe18[[Rit 18]:[Punten]],2,0),0)</f>
        <v>0</v>
      </c>
      <c r="AD208" s="91">
        <f>IFERROR(VLOOKUP(rennerstabel!$F208,Etappe19[[Rit 19]:[Punten]],2,0),0)</f>
        <v>0</v>
      </c>
      <c r="AE208" s="91">
        <f>IFERROR(VLOOKUP(rennerstabel!$F208,Etappe20[[Rit 20]:[Punten]],2,0),0)</f>
        <v>0</v>
      </c>
      <c r="AF208" s="91">
        <f>IFERROR(VLOOKUP(rennerstabel!$F208,Etappe21[[Rit 21]:[Punten]],2,0),0)</f>
        <v>0</v>
      </c>
      <c r="AG208" s="83">
        <f>IFERROR(VLOOKUP(rennerstabel!$F208,TableGeel[[Renners]:[Punten]],2,0),0)</f>
        <v>0</v>
      </c>
      <c r="AH208" s="83">
        <f>IFERROR(VLOOKUP(rennerstabel!$F208,TablePloeg[[Renners]:[Punten]],2,0),0)</f>
        <v>0</v>
      </c>
      <c r="AI208" s="83">
        <f>IFERROR(VLOOKUP(rennerstabel!$F208,TableGroen[[Renners]:[Punten]],2,0),0)</f>
        <v>0</v>
      </c>
      <c r="AJ208" s="83">
        <f>IFERROR(VLOOKUP(rennerstabel!$F208,TableBolletjes[[Renners]:[Punten]],2,0),0)</f>
        <v>0</v>
      </c>
      <c r="AK208" s="83">
        <f>IFERROR(VLOOKUP(rennerstabel!$F208,TableWit[[Renners]:[Punten]],2,0),0)</f>
        <v>0</v>
      </c>
      <c r="AL208" s="92">
        <f>IF(rennerstabel!$D208="DNS",0,1)</f>
        <v>1</v>
      </c>
    </row>
    <row r="209" spans="1:38" x14ac:dyDescent="0.25">
      <c r="B209" s="93"/>
      <c r="C209" s="93"/>
      <c r="D209" s="93"/>
      <c r="E209" s="94">
        <v>208</v>
      </c>
      <c r="F209" s="84" t="s">
        <v>502</v>
      </c>
      <c r="G209" s="84" t="s">
        <v>495</v>
      </c>
      <c r="H209" s="85">
        <f>SUM(L209:AK209)*rennerstabel!$AL209</f>
        <v>0</v>
      </c>
      <c r="I209" s="86">
        <f>SUM(rennerstabel!$L209:$T209)*rennerstabel!$AL209</f>
        <v>0</v>
      </c>
      <c r="J209" s="87">
        <f>SUM(rennerstabel!$U209:$Z209)*rennerstabel!$AL209</f>
        <v>0</v>
      </c>
      <c r="K209" s="88">
        <f>SUM(rennerstabel!$AA209:$AF209)*rennerstabel!$AL209</f>
        <v>0</v>
      </c>
      <c r="L209" s="89">
        <f>IFERROR(VLOOKUP(rennerstabel!$F209,Etappe1[[Rit 1]:[Punten]],2,0),0)</f>
        <v>0</v>
      </c>
      <c r="M209" s="89">
        <f>IFERROR(VLOOKUP(rennerstabel!$F209,Etappe2[[Rit 2]:[Punten]],2,0),0)</f>
        <v>0</v>
      </c>
      <c r="N209" s="89">
        <f>IFERROR(VLOOKUP(rennerstabel!$F209,Etappe3[[Rit 3]:[Punten]],2,0),0)</f>
        <v>0</v>
      </c>
      <c r="O209" s="89">
        <f>IFERROR(VLOOKUP(rennerstabel!$F209,Etappe4[[Rit 4]:[Punten]],2,0),0)</f>
        <v>0</v>
      </c>
      <c r="P209" s="89">
        <f>IFERROR(VLOOKUP(rennerstabel!$F209,Etappe5[[Rit 5]:[Punten]],2,0),0)</f>
        <v>0</v>
      </c>
      <c r="Q209" s="89">
        <f>IFERROR(VLOOKUP(rennerstabel!$F209,Etappe6[[Rit 6]:[Punten]],2,0),0)</f>
        <v>0</v>
      </c>
      <c r="R209" s="89">
        <f>IFERROR(VLOOKUP(rennerstabel!$F209,Etappe7[[Rit 7]:[Punten]],2,0),0)</f>
        <v>0</v>
      </c>
      <c r="S209" s="89">
        <f>IFERROR(VLOOKUP(rennerstabel!$F209,Etappe8[[Rit 8]:[Punten]],2,0),0)</f>
        <v>0</v>
      </c>
      <c r="T209" s="89">
        <f>IFERROR(VLOOKUP(rennerstabel!$F209,Etappe9[[Rit 9]:[Punten]],2,0),0)</f>
        <v>0</v>
      </c>
      <c r="U209" s="90">
        <f>IFERROR(VLOOKUP(rennerstabel!$F209,Etappe10[[Rit 10]:[Punten]],2,0),0)</f>
        <v>0</v>
      </c>
      <c r="V209" s="90">
        <f>IFERROR(VLOOKUP(rennerstabel!$F209,Etappe11[[Rit 11]:[Punten]],2,0),0)</f>
        <v>0</v>
      </c>
      <c r="W209" s="90">
        <f>IFERROR(VLOOKUP(rennerstabel!$F209,Etappe12[[Rit 12]:[Punten]],2,0),0)</f>
        <v>0</v>
      </c>
      <c r="X209" s="90">
        <f>IFERROR(VLOOKUP(rennerstabel!$F209,Etappe13[[Rit 13]:[Punten]],2,0),0)</f>
        <v>0</v>
      </c>
      <c r="Y209" s="90">
        <f>IFERROR(VLOOKUP(rennerstabel!$F209,Etappe14[[Rit 14]:[Punten]],2,0),0)</f>
        <v>0</v>
      </c>
      <c r="Z209" s="90">
        <f>IFERROR(VLOOKUP(rennerstabel!$F209,Etappe15[[Rit 15]:[Punten]],2,0),0)</f>
        <v>0</v>
      </c>
      <c r="AA209" s="91">
        <f>IFERROR(VLOOKUP(rennerstabel!$F209,Etappe16[[Rit 16]:[Punten]],2,0),0)</f>
        <v>0</v>
      </c>
      <c r="AB209" s="91">
        <f>IFERROR(VLOOKUP(rennerstabel!$F209,Etappe17[[Rit 17]:[Punten]],2,0),0)</f>
        <v>0</v>
      </c>
      <c r="AC209" s="91">
        <f>IFERROR(VLOOKUP(rennerstabel!$F209,Etappe18[[Rit 18]:[Punten]],2,0),0)</f>
        <v>0</v>
      </c>
      <c r="AD209" s="91">
        <f>IFERROR(VLOOKUP(rennerstabel!$F209,Etappe19[[Rit 19]:[Punten]],2,0),0)</f>
        <v>0</v>
      </c>
      <c r="AE209" s="91">
        <f>IFERROR(VLOOKUP(rennerstabel!$F209,Etappe20[[Rit 20]:[Punten]],2,0),0)</f>
        <v>0</v>
      </c>
      <c r="AF209" s="91">
        <f>IFERROR(VLOOKUP(rennerstabel!$F209,Etappe21[[Rit 21]:[Punten]],2,0),0)</f>
        <v>0</v>
      </c>
      <c r="AG209" s="93">
        <f>IFERROR(VLOOKUP(rennerstabel!$F209,TableGeel[[Renners]:[Punten]],2,0),0)</f>
        <v>0</v>
      </c>
      <c r="AH209" s="93">
        <f>IFERROR(VLOOKUP(rennerstabel!$F209,TablePloeg[[Renners]:[Punten]],2,0),0)</f>
        <v>0</v>
      </c>
      <c r="AI209" s="93">
        <f>IFERROR(VLOOKUP(rennerstabel!$F209,TableGroen[[Renners]:[Punten]],2,0),0)</f>
        <v>0</v>
      </c>
      <c r="AJ209" s="93">
        <f>IFERROR(VLOOKUP(rennerstabel!$F209,TableBolletjes[[Renners]:[Punten]],2,0),0)</f>
        <v>0</v>
      </c>
      <c r="AK209" s="93">
        <f>IFERROR(VLOOKUP(rennerstabel!$F209,TableWit[[Renners]:[Punten]],2,0),0)</f>
        <v>0</v>
      </c>
      <c r="AL209" s="95">
        <f>IF(rennerstabel!$D209="DNS",0,1)</f>
        <v>1</v>
      </c>
    </row>
    <row r="210" spans="1:38" x14ac:dyDescent="0.25">
      <c r="B210" s="83"/>
      <c r="C210" s="83"/>
      <c r="D210" s="83"/>
      <c r="E210" s="84">
        <v>209</v>
      </c>
      <c r="F210" s="84" t="s">
        <v>503</v>
      </c>
      <c r="G210" s="84" t="s">
        <v>495</v>
      </c>
      <c r="H210" s="85">
        <f>SUM(L210:AK210)*rennerstabel!$AL210</f>
        <v>0</v>
      </c>
      <c r="I210" s="86">
        <f>SUM(rennerstabel!$L210:$T210)*rennerstabel!$AL210</f>
        <v>0</v>
      </c>
      <c r="J210" s="87">
        <f>SUM(rennerstabel!$U210:$Z210)*rennerstabel!$AL210</f>
        <v>0</v>
      </c>
      <c r="K210" s="88">
        <f>SUM(rennerstabel!$AA210:$AF210)*rennerstabel!$AL210</f>
        <v>0</v>
      </c>
      <c r="L210" s="89">
        <f>IFERROR(VLOOKUP(rennerstabel!$F210,Etappe1[[Rit 1]:[Punten]],2,0),0)</f>
        <v>0</v>
      </c>
      <c r="M210" s="89">
        <f>IFERROR(VLOOKUP(rennerstabel!$F210,Etappe2[[Rit 2]:[Punten]],2,0),0)</f>
        <v>0</v>
      </c>
      <c r="N210" s="89">
        <f>IFERROR(VLOOKUP(rennerstabel!$F210,Etappe3[[Rit 3]:[Punten]],2,0),0)</f>
        <v>0</v>
      </c>
      <c r="O210" s="89">
        <f>IFERROR(VLOOKUP(rennerstabel!$F210,Etappe4[[Rit 4]:[Punten]],2,0),0)</f>
        <v>0</v>
      </c>
      <c r="P210" s="89">
        <f>IFERROR(VLOOKUP(rennerstabel!$F210,Etappe5[[Rit 5]:[Punten]],2,0),0)</f>
        <v>0</v>
      </c>
      <c r="Q210" s="89">
        <f>IFERROR(VLOOKUP(rennerstabel!$F210,Etappe6[[Rit 6]:[Punten]],2,0),0)</f>
        <v>0</v>
      </c>
      <c r="R210" s="89">
        <f>IFERROR(VLOOKUP(rennerstabel!$F210,Etappe7[[Rit 7]:[Punten]],2,0),0)</f>
        <v>0</v>
      </c>
      <c r="S210" s="89">
        <f>IFERROR(VLOOKUP(rennerstabel!$F210,Etappe8[[Rit 8]:[Punten]],2,0),0)</f>
        <v>0</v>
      </c>
      <c r="T210" s="89">
        <f>IFERROR(VLOOKUP(rennerstabel!$F210,Etappe9[[Rit 9]:[Punten]],2,0),0)</f>
        <v>0</v>
      </c>
      <c r="U210" s="90">
        <f>IFERROR(VLOOKUP(rennerstabel!$F210,Etappe10[[Rit 10]:[Punten]],2,0),0)</f>
        <v>0</v>
      </c>
      <c r="V210" s="90">
        <f>IFERROR(VLOOKUP(rennerstabel!$F210,Etappe11[[Rit 11]:[Punten]],2,0),0)</f>
        <v>0</v>
      </c>
      <c r="W210" s="90">
        <f>IFERROR(VLOOKUP(rennerstabel!$F210,Etappe12[[Rit 12]:[Punten]],2,0),0)</f>
        <v>0</v>
      </c>
      <c r="X210" s="90">
        <f>IFERROR(VLOOKUP(rennerstabel!$F210,Etappe13[[Rit 13]:[Punten]],2,0),0)</f>
        <v>0</v>
      </c>
      <c r="Y210" s="90">
        <f>IFERROR(VLOOKUP(rennerstabel!$F210,Etappe14[[Rit 14]:[Punten]],2,0),0)</f>
        <v>0</v>
      </c>
      <c r="Z210" s="90">
        <f>IFERROR(VLOOKUP(rennerstabel!$F210,Etappe15[[Rit 15]:[Punten]],2,0),0)</f>
        <v>0</v>
      </c>
      <c r="AA210" s="91">
        <f>IFERROR(VLOOKUP(rennerstabel!$F210,Etappe16[[Rit 16]:[Punten]],2,0),0)</f>
        <v>0</v>
      </c>
      <c r="AB210" s="91">
        <f>IFERROR(VLOOKUP(rennerstabel!$F210,Etappe17[[Rit 17]:[Punten]],2,0),0)</f>
        <v>0</v>
      </c>
      <c r="AC210" s="91">
        <f>IFERROR(VLOOKUP(rennerstabel!$F210,Etappe18[[Rit 18]:[Punten]],2,0),0)</f>
        <v>0</v>
      </c>
      <c r="AD210" s="91">
        <f>IFERROR(VLOOKUP(rennerstabel!$F210,Etappe19[[Rit 19]:[Punten]],2,0),0)</f>
        <v>0</v>
      </c>
      <c r="AE210" s="91">
        <f>IFERROR(VLOOKUP(rennerstabel!$F210,Etappe20[[Rit 20]:[Punten]],2,0),0)</f>
        <v>0</v>
      </c>
      <c r="AF210" s="91">
        <f>IFERROR(VLOOKUP(rennerstabel!$F210,Etappe21[[Rit 21]:[Punten]],2,0),0)</f>
        <v>0</v>
      </c>
      <c r="AG210" s="83">
        <f>IFERROR(VLOOKUP(rennerstabel!$F210,TableGeel[[Renners]:[Punten]],2,0),0)</f>
        <v>0</v>
      </c>
      <c r="AH210" s="83">
        <f>IFERROR(VLOOKUP(rennerstabel!$F210,TablePloeg[[Renners]:[Punten]],2,0),0)</f>
        <v>0</v>
      </c>
      <c r="AI210" s="83">
        <f>IFERROR(VLOOKUP(rennerstabel!$F210,TableGroen[[Renners]:[Punten]],2,0),0)</f>
        <v>0</v>
      </c>
      <c r="AJ210" s="83">
        <f>IFERROR(VLOOKUP(rennerstabel!$F210,TableBolletjes[[Renners]:[Punten]],2,0),0)</f>
        <v>0</v>
      </c>
      <c r="AK210" s="83">
        <f>IFERROR(VLOOKUP(rennerstabel!$F210,TableWit[[Renners]:[Punten]],2,0),0)</f>
        <v>0</v>
      </c>
      <c r="AL210" s="92">
        <f>IF(rennerstabel!$D210="DNS",0,1)</f>
        <v>1</v>
      </c>
    </row>
    <row r="211" spans="1:38" x14ac:dyDescent="0.25">
      <c r="B211" s="93"/>
      <c r="C211" s="93"/>
      <c r="D211" s="93" t="s">
        <v>517</v>
      </c>
      <c r="E211" s="94">
        <v>210</v>
      </c>
      <c r="F211" s="84" t="s">
        <v>504</v>
      </c>
      <c r="G211" s="84" t="s">
        <v>495</v>
      </c>
      <c r="H211" s="85">
        <f>SUM(L211:AK211)*rennerstabel!$AL211</f>
        <v>0</v>
      </c>
      <c r="I211" s="86">
        <f>SUM(rennerstabel!$L211:$T211)*rennerstabel!$AL211</f>
        <v>0</v>
      </c>
      <c r="J211" s="87">
        <f>SUM(rennerstabel!$U211:$Z211)*rennerstabel!$AL211</f>
        <v>0</v>
      </c>
      <c r="K211" s="88">
        <f>SUM(rennerstabel!$AA211:$AF211)*rennerstabel!$AL211</f>
        <v>0</v>
      </c>
      <c r="L211" s="89">
        <f>IFERROR(VLOOKUP(rennerstabel!$F211,Etappe1[[Rit 1]:[Punten]],2,0),0)</f>
        <v>0</v>
      </c>
      <c r="M211" s="89">
        <f>IFERROR(VLOOKUP(rennerstabel!$F211,Etappe2[[Rit 2]:[Punten]],2,0),0)</f>
        <v>0</v>
      </c>
      <c r="N211" s="89">
        <f>IFERROR(VLOOKUP(rennerstabel!$F211,Etappe3[[Rit 3]:[Punten]],2,0),0)</f>
        <v>0</v>
      </c>
      <c r="O211" s="89">
        <f>IFERROR(VLOOKUP(rennerstabel!$F211,Etappe4[[Rit 4]:[Punten]],2,0),0)</f>
        <v>0</v>
      </c>
      <c r="P211" s="89">
        <f>IFERROR(VLOOKUP(rennerstabel!$F211,Etappe5[[Rit 5]:[Punten]],2,0),0)</f>
        <v>0</v>
      </c>
      <c r="Q211" s="89">
        <f>IFERROR(VLOOKUP(rennerstabel!$F211,Etappe6[[Rit 6]:[Punten]],2,0),0)</f>
        <v>0</v>
      </c>
      <c r="R211" s="89">
        <f>IFERROR(VLOOKUP(rennerstabel!$F211,Etappe7[[Rit 7]:[Punten]],2,0),0)</f>
        <v>0</v>
      </c>
      <c r="S211" s="89">
        <f>IFERROR(VLOOKUP(rennerstabel!$F211,Etappe8[[Rit 8]:[Punten]],2,0),0)</f>
        <v>0</v>
      </c>
      <c r="T211" s="89">
        <f>IFERROR(VLOOKUP(rennerstabel!$F211,Etappe9[[Rit 9]:[Punten]],2,0),0)</f>
        <v>0</v>
      </c>
      <c r="U211" s="90">
        <f>IFERROR(VLOOKUP(rennerstabel!$F211,Etappe10[[Rit 10]:[Punten]],2,0),0)</f>
        <v>0</v>
      </c>
      <c r="V211" s="90">
        <f>IFERROR(VLOOKUP(rennerstabel!$F211,Etappe11[[Rit 11]:[Punten]],2,0),0)</f>
        <v>0</v>
      </c>
      <c r="W211" s="90">
        <f>IFERROR(VLOOKUP(rennerstabel!$F211,Etappe12[[Rit 12]:[Punten]],2,0),0)</f>
        <v>0</v>
      </c>
      <c r="X211" s="90">
        <f>IFERROR(VLOOKUP(rennerstabel!$F211,Etappe13[[Rit 13]:[Punten]],2,0),0)</f>
        <v>0</v>
      </c>
      <c r="Y211" s="90">
        <f>IFERROR(VLOOKUP(rennerstabel!$F211,Etappe14[[Rit 14]:[Punten]],2,0),0)</f>
        <v>0</v>
      </c>
      <c r="Z211" s="90">
        <f>IFERROR(VLOOKUP(rennerstabel!$F211,Etappe15[[Rit 15]:[Punten]],2,0),0)</f>
        <v>0</v>
      </c>
      <c r="AA211" s="91">
        <f>IFERROR(VLOOKUP(rennerstabel!$F211,Etappe16[[Rit 16]:[Punten]],2,0),0)</f>
        <v>0</v>
      </c>
      <c r="AB211" s="91">
        <f>IFERROR(VLOOKUP(rennerstabel!$F211,Etappe17[[Rit 17]:[Punten]],2,0),0)</f>
        <v>0</v>
      </c>
      <c r="AC211" s="91">
        <f>IFERROR(VLOOKUP(rennerstabel!$F211,Etappe18[[Rit 18]:[Punten]],2,0),0)</f>
        <v>0</v>
      </c>
      <c r="AD211" s="91">
        <f>IFERROR(VLOOKUP(rennerstabel!$F211,Etappe19[[Rit 19]:[Punten]],2,0),0)</f>
        <v>0</v>
      </c>
      <c r="AE211" s="91">
        <f>IFERROR(VLOOKUP(rennerstabel!$F211,Etappe20[[Rit 20]:[Punten]],2,0),0)</f>
        <v>0</v>
      </c>
      <c r="AF211" s="91">
        <f>IFERROR(VLOOKUP(rennerstabel!$F211,Etappe21[[Rit 21]:[Punten]],2,0),0)</f>
        <v>0</v>
      </c>
      <c r="AG211" s="93">
        <f>IFERROR(VLOOKUP(rennerstabel!$F211,TableGeel[[Renners]:[Punten]],2,0),0)</f>
        <v>0</v>
      </c>
      <c r="AH211" s="93">
        <f>IFERROR(VLOOKUP(rennerstabel!$F211,TablePloeg[[Renners]:[Punten]],2,0),0)</f>
        <v>0</v>
      </c>
      <c r="AI211" s="93">
        <f>IFERROR(VLOOKUP(rennerstabel!$F211,TableGroen[[Renners]:[Punten]],2,0),0)</f>
        <v>0</v>
      </c>
      <c r="AJ211" s="93">
        <f>IFERROR(VLOOKUP(rennerstabel!$F211,TableBolletjes[[Renners]:[Punten]],2,0),0)</f>
        <v>0</v>
      </c>
      <c r="AK211" s="93">
        <f>IFERROR(VLOOKUP(rennerstabel!$F211,TableWit[[Renners]:[Punten]],2,0),0)</f>
        <v>0</v>
      </c>
      <c r="AL211" s="95">
        <f>IF(rennerstabel!$D211="DNS",0,1)</f>
        <v>0</v>
      </c>
    </row>
    <row r="212" spans="1:38" x14ac:dyDescent="0.25">
      <c r="A212" s="83"/>
      <c r="B212" s="83"/>
      <c r="C212" s="83"/>
      <c r="D212" s="83"/>
      <c r="E212" s="84">
        <v>211</v>
      </c>
      <c r="F212" s="84" t="s">
        <v>505</v>
      </c>
      <c r="G212" s="84" t="s">
        <v>506</v>
      </c>
      <c r="H212" s="85">
        <f>SUM(L212:AK212)*rennerstabel!$AL212</f>
        <v>0</v>
      </c>
      <c r="I212" s="86">
        <f>SUM(rennerstabel!$L212:$T212)*rennerstabel!$AL212</f>
        <v>0</v>
      </c>
      <c r="J212" s="87">
        <f>SUM(rennerstabel!$U212:$Z212)*rennerstabel!$AL212</f>
        <v>0</v>
      </c>
      <c r="K212" s="88">
        <f>SUM(rennerstabel!$AA212:$AF212)*rennerstabel!$AL212</f>
        <v>0</v>
      </c>
      <c r="L212" s="89">
        <f>IFERROR(VLOOKUP(rennerstabel!$F212,Etappe1[[Rit 1]:[Punten]],2,0),0)</f>
        <v>0</v>
      </c>
      <c r="M212" s="89">
        <f>IFERROR(VLOOKUP(rennerstabel!$F212,Etappe2[[Rit 2]:[Punten]],2,0),0)</f>
        <v>0</v>
      </c>
      <c r="N212" s="89">
        <f>IFERROR(VLOOKUP(rennerstabel!$F212,Etappe3[[Rit 3]:[Punten]],2,0),0)</f>
        <v>0</v>
      </c>
      <c r="O212" s="89">
        <f>IFERROR(VLOOKUP(rennerstabel!$F212,Etappe4[[Rit 4]:[Punten]],2,0),0)</f>
        <v>0</v>
      </c>
      <c r="P212" s="89">
        <f>IFERROR(VLOOKUP(rennerstabel!$F212,Etappe5[[Rit 5]:[Punten]],2,0),0)</f>
        <v>0</v>
      </c>
      <c r="Q212" s="89">
        <f>IFERROR(VLOOKUP(rennerstabel!$F212,Etappe6[[Rit 6]:[Punten]],2,0),0)</f>
        <v>0</v>
      </c>
      <c r="R212" s="89">
        <f>IFERROR(VLOOKUP(rennerstabel!$F212,Etappe7[[Rit 7]:[Punten]],2,0),0)</f>
        <v>0</v>
      </c>
      <c r="S212" s="89">
        <f>IFERROR(VLOOKUP(rennerstabel!$F212,Etappe8[[Rit 8]:[Punten]],2,0),0)</f>
        <v>0</v>
      </c>
      <c r="T212" s="89">
        <f>IFERROR(VLOOKUP(rennerstabel!$F212,Etappe9[[Rit 9]:[Punten]],2,0),0)</f>
        <v>0</v>
      </c>
      <c r="U212" s="90">
        <f>IFERROR(VLOOKUP(rennerstabel!$F212,Etappe10[[Rit 10]:[Punten]],2,0),0)</f>
        <v>0</v>
      </c>
      <c r="V212" s="90">
        <f>IFERROR(VLOOKUP(rennerstabel!$F212,Etappe11[[Rit 11]:[Punten]],2,0),0)</f>
        <v>0</v>
      </c>
      <c r="W212" s="90">
        <f>IFERROR(VLOOKUP(rennerstabel!$F212,Etappe12[[Rit 12]:[Punten]],2,0),0)</f>
        <v>0</v>
      </c>
      <c r="X212" s="90">
        <f>IFERROR(VLOOKUP(rennerstabel!$F212,Etappe13[[Rit 13]:[Punten]],2,0),0)</f>
        <v>0</v>
      </c>
      <c r="Y212" s="90">
        <f>IFERROR(VLOOKUP(rennerstabel!$F212,Etappe14[[Rit 14]:[Punten]],2,0),0)</f>
        <v>0</v>
      </c>
      <c r="Z212" s="90">
        <f>IFERROR(VLOOKUP(rennerstabel!$F212,Etappe15[[Rit 15]:[Punten]],2,0),0)</f>
        <v>0</v>
      </c>
      <c r="AA212" s="91">
        <f>IFERROR(VLOOKUP(rennerstabel!$F212,Etappe16[[Rit 16]:[Punten]],2,0),0)</f>
        <v>0</v>
      </c>
      <c r="AB212" s="91">
        <f>IFERROR(VLOOKUP(rennerstabel!$F212,Etappe17[[Rit 17]:[Punten]],2,0),0)</f>
        <v>0</v>
      </c>
      <c r="AC212" s="91">
        <f>IFERROR(VLOOKUP(rennerstabel!$F212,Etappe18[[Rit 18]:[Punten]],2,0),0)</f>
        <v>0</v>
      </c>
      <c r="AD212" s="91">
        <f>IFERROR(VLOOKUP(rennerstabel!$F212,Etappe19[[Rit 19]:[Punten]],2,0),0)</f>
        <v>0</v>
      </c>
      <c r="AE212" s="91">
        <f>IFERROR(VLOOKUP(rennerstabel!$F212,Etappe20[[Rit 20]:[Punten]],2,0),0)</f>
        <v>0</v>
      </c>
      <c r="AF212" s="91">
        <f>IFERROR(VLOOKUP(rennerstabel!$F212,Etappe21[[Rit 21]:[Punten]],2,0),0)</f>
        <v>0</v>
      </c>
      <c r="AG212" s="83">
        <f>IFERROR(VLOOKUP(rennerstabel!$F212,TableGeel[[Renners]:[Punten]],2,0),0)</f>
        <v>0</v>
      </c>
      <c r="AH212" s="83">
        <f>IFERROR(VLOOKUP(rennerstabel!$F212,TablePloeg[[Renners]:[Punten]],2,0),0)</f>
        <v>0</v>
      </c>
      <c r="AI212" s="83">
        <f>IFERROR(VLOOKUP(rennerstabel!$F212,TableGroen[[Renners]:[Punten]],2,0),0)</f>
        <v>0</v>
      </c>
      <c r="AJ212" s="83">
        <f>IFERROR(VLOOKUP(rennerstabel!$F212,TableBolletjes[[Renners]:[Punten]],2,0),0)</f>
        <v>0</v>
      </c>
      <c r="AK212" s="83">
        <f>IFERROR(VLOOKUP(rennerstabel!$F212,TableWit[[Renners]:[Punten]],2,0),0)</f>
        <v>0</v>
      </c>
      <c r="AL212" s="92">
        <f>IF(rennerstabel!$D212="DNS",0,1)</f>
        <v>1</v>
      </c>
    </row>
    <row r="213" spans="1:38" x14ac:dyDescent="0.25">
      <c r="A213" s="93"/>
      <c r="B213" s="93"/>
      <c r="C213" s="93"/>
      <c r="D213" s="93"/>
      <c r="E213" s="94">
        <v>212</v>
      </c>
      <c r="F213" s="84" t="s">
        <v>507</v>
      </c>
      <c r="G213" s="84" t="s">
        <v>506</v>
      </c>
      <c r="H213" s="85">
        <f>SUM(L213:AK213)*rennerstabel!$AL213</f>
        <v>0</v>
      </c>
      <c r="I213" s="86">
        <f>SUM(rennerstabel!$L213:$T213)*rennerstabel!$AL213</f>
        <v>0</v>
      </c>
      <c r="J213" s="87">
        <f>SUM(rennerstabel!$U213:$Z213)*rennerstabel!$AL213</f>
        <v>0</v>
      </c>
      <c r="K213" s="88">
        <f>SUM(rennerstabel!$AA213:$AF213)*rennerstabel!$AL213</f>
        <v>0</v>
      </c>
      <c r="L213" s="89">
        <f>IFERROR(VLOOKUP(rennerstabel!$F213,Etappe1[[Rit 1]:[Punten]],2,0),0)</f>
        <v>0</v>
      </c>
      <c r="M213" s="89">
        <f>IFERROR(VLOOKUP(rennerstabel!$F213,Etappe2[[Rit 2]:[Punten]],2,0),0)</f>
        <v>0</v>
      </c>
      <c r="N213" s="89">
        <f>IFERROR(VLOOKUP(rennerstabel!$F213,Etappe3[[Rit 3]:[Punten]],2,0),0)</f>
        <v>0</v>
      </c>
      <c r="O213" s="89">
        <f>IFERROR(VLOOKUP(rennerstabel!$F213,Etappe4[[Rit 4]:[Punten]],2,0),0)</f>
        <v>0</v>
      </c>
      <c r="P213" s="89">
        <f>IFERROR(VLOOKUP(rennerstabel!$F213,Etappe5[[Rit 5]:[Punten]],2,0),0)</f>
        <v>0</v>
      </c>
      <c r="Q213" s="89">
        <f>IFERROR(VLOOKUP(rennerstabel!$F213,Etappe6[[Rit 6]:[Punten]],2,0),0)</f>
        <v>0</v>
      </c>
      <c r="R213" s="89">
        <f>IFERROR(VLOOKUP(rennerstabel!$F213,Etappe7[[Rit 7]:[Punten]],2,0),0)</f>
        <v>0</v>
      </c>
      <c r="S213" s="89">
        <f>IFERROR(VLOOKUP(rennerstabel!$F213,Etappe8[[Rit 8]:[Punten]],2,0),0)</f>
        <v>0</v>
      </c>
      <c r="T213" s="89">
        <f>IFERROR(VLOOKUP(rennerstabel!$F213,Etappe9[[Rit 9]:[Punten]],2,0),0)</f>
        <v>0</v>
      </c>
      <c r="U213" s="90">
        <f>IFERROR(VLOOKUP(rennerstabel!$F213,Etappe10[[Rit 10]:[Punten]],2,0),0)</f>
        <v>0</v>
      </c>
      <c r="V213" s="90">
        <f>IFERROR(VLOOKUP(rennerstabel!$F213,Etappe11[[Rit 11]:[Punten]],2,0),0)</f>
        <v>0</v>
      </c>
      <c r="W213" s="90">
        <f>IFERROR(VLOOKUP(rennerstabel!$F213,Etappe12[[Rit 12]:[Punten]],2,0),0)</f>
        <v>0</v>
      </c>
      <c r="X213" s="90">
        <f>IFERROR(VLOOKUP(rennerstabel!$F213,Etappe13[[Rit 13]:[Punten]],2,0),0)</f>
        <v>0</v>
      </c>
      <c r="Y213" s="90">
        <f>IFERROR(VLOOKUP(rennerstabel!$F213,Etappe14[[Rit 14]:[Punten]],2,0),0)</f>
        <v>0</v>
      </c>
      <c r="Z213" s="90">
        <f>IFERROR(VLOOKUP(rennerstabel!$F213,Etappe15[[Rit 15]:[Punten]],2,0),0)</f>
        <v>0</v>
      </c>
      <c r="AA213" s="91">
        <f>IFERROR(VLOOKUP(rennerstabel!$F213,Etappe16[[Rit 16]:[Punten]],2,0),0)</f>
        <v>0</v>
      </c>
      <c r="AB213" s="91">
        <f>IFERROR(VLOOKUP(rennerstabel!$F213,Etappe17[[Rit 17]:[Punten]],2,0),0)</f>
        <v>0</v>
      </c>
      <c r="AC213" s="91">
        <f>IFERROR(VLOOKUP(rennerstabel!$F213,Etappe18[[Rit 18]:[Punten]],2,0),0)</f>
        <v>0</v>
      </c>
      <c r="AD213" s="91">
        <f>IFERROR(VLOOKUP(rennerstabel!$F213,Etappe19[[Rit 19]:[Punten]],2,0),0)</f>
        <v>0</v>
      </c>
      <c r="AE213" s="91">
        <f>IFERROR(VLOOKUP(rennerstabel!$F213,Etappe20[[Rit 20]:[Punten]],2,0),0)</f>
        <v>0</v>
      </c>
      <c r="AF213" s="91">
        <f>IFERROR(VLOOKUP(rennerstabel!$F213,Etappe21[[Rit 21]:[Punten]],2,0),0)</f>
        <v>0</v>
      </c>
      <c r="AG213" s="93">
        <f>IFERROR(VLOOKUP(rennerstabel!$F213,TableGeel[[Renners]:[Punten]],2,0),0)</f>
        <v>0</v>
      </c>
      <c r="AH213" s="93">
        <f>IFERROR(VLOOKUP(rennerstabel!$F213,TablePloeg[[Renners]:[Punten]],2,0),0)</f>
        <v>0</v>
      </c>
      <c r="AI213" s="93">
        <f>IFERROR(VLOOKUP(rennerstabel!$F213,TableGroen[[Renners]:[Punten]],2,0),0)</f>
        <v>0</v>
      </c>
      <c r="AJ213" s="93">
        <f>IFERROR(VLOOKUP(rennerstabel!$F213,TableBolletjes[[Renners]:[Punten]],2,0),0)</f>
        <v>0</v>
      </c>
      <c r="AK213" s="93">
        <f>IFERROR(VLOOKUP(rennerstabel!$F213,TableWit[[Renners]:[Punten]],2,0),0)</f>
        <v>0</v>
      </c>
      <c r="AL213" s="95">
        <f>IF(rennerstabel!$D213="DNS",0,1)</f>
        <v>1</v>
      </c>
    </row>
    <row r="214" spans="1:38" x14ac:dyDescent="0.25">
      <c r="A214" s="83"/>
      <c r="B214" s="83"/>
      <c r="C214" s="83"/>
      <c r="D214" s="83"/>
      <c r="E214" s="84">
        <v>213</v>
      </c>
      <c r="F214" s="84" t="s">
        <v>508</v>
      </c>
      <c r="G214" s="84" t="s">
        <v>506</v>
      </c>
      <c r="H214" s="85">
        <f>SUM(L214:AK214)*rennerstabel!$AL214</f>
        <v>0</v>
      </c>
      <c r="I214" s="86">
        <f>SUM(rennerstabel!$L214:$T214)*rennerstabel!$AL214</f>
        <v>0</v>
      </c>
      <c r="J214" s="87">
        <f>SUM(rennerstabel!$U214:$Z214)*rennerstabel!$AL214</f>
        <v>0</v>
      </c>
      <c r="K214" s="88">
        <f>SUM(rennerstabel!$AA214:$AF214)*rennerstabel!$AL214</f>
        <v>0</v>
      </c>
      <c r="L214" s="89">
        <f>IFERROR(VLOOKUP(rennerstabel!$F214,Etappe1[[Rit 1]:[Punten]],2,0),0)</f>
        <v>0</v>
      </c>
      <c r="M214" s="89">
        <f>IFERROR(VLOOKUP(rennerstabel!$F214,Etappe2[[Rit 2]:[Punten]],2,0),0)</f>
        <v>0</v>
      </c>
      <c r="N214" s="89">
        <f>IFERROR(VLOOKUP(rennerstabel!$F214,Etappe3[[Rit 3]:[Punten]],2,0),0)</f>
        <v>0</v>
      </c>
      <c r="O214" s="89">
        <f>IFERROR(VLOOKUP(rennerstabel!$F214,Etappe4[[Rit 4]:[Punten]],2,0),0)</f>
        <v>0</v>
      </c>
      <c r="P214" s="89">
        <f>IFERROR(VLOOKUP(rennerstabel!$F214,Etappe5[[Rit 5]:[Punten]],2,0),0)</f>
        <v>0</v>
      </c>
      <c r="Q214" s="89">
        <f>IFERROR(VLOOKUP(rennerstabel!$F214,Etappe6[[Rit 6]:[Punten]],2,0),0)</f>
        <v>0</v>
      </c>
      <c r="R214" s="89">
        <f>IFERROR(VLOOKUP(rennerstabel!$F214,Etappe7[[Rit 7]:[Punten]],2,0),0)</f>
        <v>0</v>
      </c>
      <c r="S214" s="89">
        <f>IFERROR(VLOOKUP(rennerstabel!$F214,Etappe8[[Rit 8]:[Punten]],2,0),0)</f>
        <v>0</v>
      </c>
      <c r="T214" s="89">
        <f>IFERROR(VLOOKUP(rennerstabel!$F214,Etappe9[[Rit 9]:[Punten]],2,0),0)</f>
        <v>0</v>
      </c>
      <c r="U214" s="90">
        <f>IFERROR(VLOOKUP(rennerstabel!$F214,Etappe10[[Rit 10]:[Punten]],2,0),0)</f>
        <v>0</v>
      </c>
      <c r="V214" s="90">
        <f>IFERROR(VLOOKUP(rennerstabel!$F214,Etappe11[[Rit 11]:[Punten]],2,0),0)</f>
        <v>0</v>
      </c>
      <c r="W214" s="90">
        <f>IFERROR(VLOOKUP(rennerstabel!$F214,Etappe12[[Rit 12]:[Punten]],2,0),0)</f>
        <v>0</v>
      </c>
      <c r="X214" s="90">
        <f>IFERROR(VLOOKUP(rennerstabel!$F214,Etappe13[[Rit 13]:[Punten]],2,0),0)</f>
        <v>0</v>
      </c>
      <c r="Y214" s="90">
        <f>IFERROR(VLOOKUP(rennerstabel!$F214,Etappe14[[Rit 14]:[Punten]],2,0),0)</f>
        <v>0</v>
      </c>
      <c r="Z214" s="90">
        <f>IFERROR(VLOOKUP(rennerstabel!$F214,Etappe15[[Rit 15]:[Punten]],2,0),0)</f>
        <v>0</v>
      </c>
      <c r="AA214" s="91">
        <f>IFERROR(VLOOKUP(rennerstabel!$F214,Etappe16[[Rit 16]:[Punten]],2,0),0)</f>
        <v>0</v>
      </c>
      <c r="AB214" s="91">
        <f>IFERROR(VLOOKUP(rennerstabel!$F214,Etappe17[[Rit 17]:[Punten]],2,0),0)</f>
        <v>0</v>
      </c>
      <c r="AC214" s="91">
        <f>IFERROR(VLOOKUP(rennerstabel!$F214,Etappe18[[Rit 18]:[Punten]],2,0),0)</f>
        <v>0</v>
      </c>
      <c r="AD214" s="91">
        <f>IFERROR(VLOOKUP(rennerstabel!$F214,Etappe19[[Rit 19]:[Punten]],2,0),0)</f>
        <v>0</v>
      </c>
      <c r="AE214" s="91">
        <f>IFERROR(VLOOKUP(rennerstabel!$F214,Etappe20[[Rit 20]:[Punten]],2,0),0)</f>
        <v>0</v>
      </c>
      <c r="AF214" s="91">
        <f>IFERROR(VLOOKUP(rennerstabel!$F214,Etappe21[[Rit 21]:[Punten]],2,0),0)</f>
        <v>0</v>
      </c>
      <c r="AG214" s="83">
        <f>IFERROR(VLOOKUP(rennerstabel!$F214,TableGeel[[Renners]:[Punten]],2,0),0)</f>
        <v>0</v>
      </c>
      <c r="AH214" s="83">
        <f>IFERROR(VLOOKUP(rennerstabel!$F214,TablePloeg[[Renners]:[Punten]],2,0),0)</f>
        <v>0</v>
      </c>
      <c r="AI214" s="83">
        <f>IFERROR(VLOOKUP(rennerstabel!$F214,TableGroen[[Renners]:[Punten]],2,0),0)</f>
        <v>0</v>
      </c>
      <c r="AJ214" s="83">
        <f>IFERROR(VLOOKUP(rennerstabel!$F214,TableBolletjes[[Renners]:[Punten]],2,0),0)</f>
        <v>0</v>
      </c>
      <c r="AK214" s="83">
        <f>IFERROR(VLOOKUP(rennerstabel!$F214,TableWit[[Renners]:[Punten]],2,0),0)</f>
        <v>0</v>
      </c>
      <c r="AL214" s="92">
        <f>IF(rennerstabel!$D214="DNS",0,1)</f>
        <v>1</v>
      </c>
    </row>
    <row r="215" spans="1:38" x14ac:dyDescent="0.25">
      <c r="A215" s="93"/>
      <c r="B215" s="93"/>
      <c r="C215" s="93"/>
      <c r="D215" s="93"/>
      <c r="E215" s="94">
        <v>214</v>
      </c>
      <c r="F215" s="84" t="s">
        <v>509</v>
      </c>
      <c r="G215" s="84" t="s">
        <v>506</v>
      </c>
      <c r="H215" s="85">
        <f>SUM(L215:AK215)*rennerstabel!$AL215</f>
        <v>0</v>
      </c>
      <c r="I215" s="86">
        <f>SUM(rennerstabel!$L215:$T215)*rennerstabel!$AL215</f>
        <v>0</v>
      </c>
      <c r="J215" s="87">
        <f>SUM(rennerstabel!$U215:$Z215)*rennerstabel!$AL215</f>
        <v>0</v>
      </c>
      <c r="K215" s="88">
        <f>SUM(rennerstabel!$AA215:$AF215)*rennerstabel!$AL215</f>
        <v>0</v>
      </c>
      <c r="L215" s="89">
        <f>IFERROR(VLOOKUP(rennerstabel!$F215,Etappe1[[Rit 1]:[Punten]],2,0),0)</f>
        <v>0</v>
      </c>
      <c r="M215" s="89">
        <f>IFERROR(VLOOKUP(rennerstabel!$F215,Etappe2[[Rit 2]:[Punten]],2,0),0)</f>
        <v>0</v>
      </c>
      <c r="N215" s="89">
        <f>IFERROR(VLOOKUP(rennerstabel!$F215,Etappe3[[Rit 3]:[Punten]],2,0),0)</f>
        <v>0</v>
      </c>
      <c r="O215" s="89">
        <f>IFERROR(VLOOKUP(rennerstabel!$F215,Etappe4[[Rit 4]:[Punten]],2,0),0)</f>
        <v>0</v>
      </c>
      <c r="P215" s="89">
        <f>IFERROR(VLOOKUP(rennerstabel!$F215,Etappe5[[Rit 5]:[Punten]],2,0),0)</f>
        <v>0</v>
      </c>
      <c r="Q215" s="89">
        <f>IFERROR(VLOOKUP(rennerstabel!$F215,Etappe6[[Rit 6]:[Punten]],2,0),0)</f>
        <v>0</v>
      </c>
      <c r="R215" s="89">
        <f>IFERROR(VLOOKUP(rennerstabel!$F215,Etappe7[[Rit 7]:[Punten]],2,0),0)</f>
        <v>0</v>
      </c>
      <c r="S215" s="89">
        <f>IFERROR(VLOOKUP(rennerstabel!$F215,Etappe8[[Rit 8]:[Punten]],2,0),0)</f>
        <v>0</v>
      </c>
      <c r="T215" s="89">
        <f>IFERROR(VLOOKUP(rennerstabel!$F215,Etappe9[[Rit 9]:[Punten]],2,0),0)</f>
        <v>0</v>
      </c>
      <c r="U215" s="90">
        <f>IFERROR(VLOOKUP(rennerstabel!$F215,Etappe10[[Rit 10]:[Punten]],2,0),0)</f>
        <v>0</v>
      </c>
      <c r="V215" s="90">
        <f>IFERROR(VLOOKUP(rennerstabel!$F215,Etappe11[[Rit 11]:[Punten]],2,0),0)</f>
        <v>0</v>
      </c>
      <c r="W215" s="90">
        <f>IFERROR(VLOOKUP(rennerstabel!$F215,Etappe12[[Rit 12]:[Punten]],2,0),0)</f>
        <v>0</v>
      </c>
      <c r="X215" s="90">
        <f>IFERROR(VLOOKUP(rennerstabel!$F215,Etappe13[[Rit 13]:[Punten]],2,0),0)</f>
        <v>0</v>
      </c>
      <c r="Y215" s="90">
        <f>IFERROR(VLOOKUP(rennerstabel!$F215,Etappe14[[Rit 14]:[Punten]],2,0),0)</f>
        <v>0</v>
      </c>
      <c r="Z215" s="90">
        <f>IFERROR(VLOOKUP(rennerstabel!$F215,Etappe15[[Rit 15]:[Punten]],2,0),0)</f>
        <v>0</v>
      </c>
      <c r="AA215" s="91">
        <f>IFERROR(VLOOKUP(rennerstabel!$F215,Etappe16[[Rit 16]:[Punten]],2,0),0)</f>
        <v>0</v>
      </c>
      <c r="AB215" s="91">
        <f>IFERROR(VLOOKUP(rennerstabel!$F215,Etappe17[[Rit 17]:[Punten]],2,0),0)</f>
        <v>0</v>
      </c>
      <c r="AC215" s="91">
        <f>IFERROR(VLOOKUP(rennerstabel!$F215,Etappe18[[Rit 18]:[Punten]],2,0),0)</f>
        <v>0</v>
      </c>
      <c r="AD215" s="91">
        <f>IFERROR(VLOOKUP(rennerstabel!$F215,Etappe19[[Rit 19]:[Punten]],2,0),0)</f>
        <v>0</v>
      </c>
      <c r="AE215" s="91">
        <f>IFERROR(VLOOKUP(rennerstabel!$F215,Etappe20[[Rit 20]:[Punten]],2,0),0)</f>
        <v>0</v>
      </c>
      <c r="AF215" s="91">
        <f>IFERROR(VLOOKUP(rennerstabel!$F215,Etappe21[[Rit 21]:[Punten]],2,0),0)</f>
        <v>0</v>
      </c>
      <c r="AG215" s="93">
        <f>IFERROR(VLOOKUP(rennerstabel!$F215,TableGeel[[Renners]:[Punten]],2,0),0)</f>
        <v>0</v>
      </c>
      <c r="AH215" s="93">
        <f>IFERROR(VLOOKUP(rennerstabel!$F215,TablePloeg[[Renners]:[Punten]],2,0),0)</f>
        <v>0</v>
      </c>
      <c r="AI215" s="93">
        <f>IFERROR(VLOOKUP(rennerstabel!$F215,TableGroen[[Renners]:[Punten]],2,0),0)</f>
        <v>0</v>
      </c>
      <c r="AJ215" s="93">
        <f>IFERROR(VLOOKUP(rennerstabel!$F215,TableBolletjes[[Renners]:[Punten]],2,0),0)</f>
        <v>0</v>
      </c>
      <c r="AK215" s="93">
        <f>IFERROR(VLOOKUP(rennerstabel!$F215,TableWit[[Renners]:[Punten]],2,0),0)</f>
        <v>0</v>
      </c>
      <c r="AL215" s="95">
        <f>IF(rennerstabel!$D215="DNS",0,1)</f>
        <v>1</v>
      </c>
    </row>
    <row r="216" spans="1:38" x14ac:dyDescent="0.25">
      <c r="A216" s="83"/>
      <c r="B216" s="83"/>
      <c r="C216" s="83"/>
      <c r="D216" s="83" t="s">
        <v>517</v>
      </c>
      <c r="E216" s="84">
        <v>215</v>
      </c>
      <c r="F216" s="84" t="s">
        <v>510</v>
      </c>
      <c r="G216" s="84" t="s">
        <v>506</v>
      </c>
      <c r="H216" s="85">
        <f>SUM(L216:AK216)*rennerstabel!$AL216</f>
        <v>0</v>
      </c>
      <c r="I216" s="86">
        <f>SUM(rennerstabel!$L216:$T216)*rennerstabel!$AL216</f>
        <v>0</v>
      </c>
      <c r="J216" s="87">
        <f>SUM(rennerstabel!$U216:$Z216)*rennerstabel!$AL216</f>
        <v>0</v>
      </c>
      <c r="K216" s="88">
        <f>SUM(rennerstabel!$AA216:$AF216)*rennerstabel!$AL216</f>
        <v>0</v>
      </c>
      <c r="L216" s="89">
        <f>IFERROR(VLOOKUP(rennerstabel!$F216,Etappe1[[Rit 1]:[Punten]],2,0),0)</f>
        <v>0</v>
      </c>
      <c r="M216" s="89">
        <f>IFERROR(VLOOKUP(rennerstabel!$F216,Etappe2[[Rit 2]:[Punten]],2,0),0)</f>
        <v>0</v>
      </c>
      <c r="N216" s="89">
        <f>IFERROR(VLOOKUP(rennerstabel!$F216,Etappe3[[Rit 3]:[Punten]],2,0),0)</f>
        <v>0</v>
      </c>
      <c r="O216" s="89">
        <f>IFERROR(VLOOKUP(rennerstabel!$F216,Etappe4[[Rit 4]:[Punten]],2,0),0)</f>
        <v>0</v>
      </c>
      <c r="P216" s="89">
        <f>IFERROR(VLOOKUP(rennerstabel!$F216,Etappe5[[Rit 5]:[Punten]],2,0),0)</f>
        <v>0</v>
      </c>
      <c r="Q216" s="89">
        <f>IFERROR(VLOOKUP(rennerstabel!$F216,Etappe6[[Rit 6]:[Punten]],2,0),0)</f>
        <v>0</v>
      </c>
      <c r="R216" s="89">
        <f>IFERROR(VLOOKUP(rennerstabel!$F216,Etappe7[[Rit 7]:[Punten]],2,0),0)</f>
        <v>0</v>
      </c>
      <c r="S216" s="89">
        <f>IFERROR(VLOOKUP(rennerstabel!$F216,Etappe8[[Rit 8]:[Punten]],2,0),0)</f>
        <v>0</v>
      </c>
      <c r="T216" s="89">
        <f>IFERROR(VLOOKUP(rennerstabel!$F216,Etappe9[[Rit 9]:[Punten]],2,0),0)</f>
        <v>0</v>
      </c>
      <c r="U216" s="90">
        <f>IFERROR(VLOOKUP(rennerstabel!$F216,Etappe10[[Rit 10]:[Punten]],2,0),0)</f>
        <v>0</v>
      </c>
      <c r="V216" s="90">
        <f>IFERROR(VLOOKUP(rennerstabel!$F216,Etappe11[[Rit 11]:[Punten]],2,0),0)</f>
        <v>0</v>
      </c>
      <c r="W216" s="90">
        <f>IFERROR(VLOOKUP(rennerstabel!$F216,Etappe12[[Rit 12]:[Punten]],2,0),0)</f>
        <v>0</v>
      </c>
      <c r="X216" s="90">
        <f>IFERROR(VLOOKUP(rennerstabel!$F216,Etappe13[[Rit 13]:[Punten]],2,0),0)</f>
        <v>0</v>
      </c>
      <c r="Y216" s="90">
        <f>IFERROR(VLOOKUP(rennerstabel!$F216,Etappe14[[Rit 14]:[Punten]],2,0),0)</f>
        <v>0</v>
      </c>
      <c r="Z216" s="90">
        <f>IFERROR(VLOOKUP(rennerstabel!$F216,Etappe15[[Rit 15]:[Punten]],2,0),0)</f>
        <v>0</v>
      </c>
      <c r="AA216" s="91">
        <f>IFERROR(VLOOKUP(rennerstabel!$F216,Etappe16[[Rit 16]:[Punten]],2,0),0)</f>
        <v>0</v>
      </c>
      <c r="AB216" s="91">
        <f>IFERROR(VLOOKUP(rennerstabel!$F216,Etappe17[[Rit 17]:[Punten]],2,0),0)</f>
        <v>0</v>
      </c>
      <c r="AC216" s="91">
        <f>IFERROR(VLOOKUP(rennerstabel!$F216,Etappe18[[Rit 18]:[Punten]],2,0),0)</f>
        <v>0</v>
      </c>
      <c r="AD216" s="91">
        <f>IFERROR(VLOOKUP(rennerstabel!$F216,Etappe19[[Rit 19]:[Punten]],2,0),0)</f>
        <v>0</v>
      </c>
      <c r="AE216" s="91">
        <f>IFERROR(VLOOKUP(rennerstabel!$F216,Etappe20[[Rit 20]:[Punten]],2,0),0)</f>
        <v>0</v>
      </c>
      <c r="AF216" s="91">
        <f>IFERROR(VLOOKUP(rennerstabel!$F216,Etappe21[[Rit 21]:[Punten]],2,0),0)</f>
        <v>0</v>
      </c>
      <c r="AG216" s="83">
        <f>IFERROR(VLOOKUP(rennerstabel!$F216,TableGeel[[Renners]:[Punten]],2,0),0)</f>
        <v>0</v>
      </c>
      <c r="AH216" s="83">
        <f>IFERROR(VLOOKUP(rennerstabel!$F216,TablePloeg[[Renners]:[Punten]],2,0),0)</f>
        <v>0</v>
      </c>
      <c r="AI216" s="83">
        <f>IFERROR(VLOOKUP(rennerstabel!$F216,TableGroen[[Renners]:[Punten]],2,0),0)</f>
        <v>0</v>
      </c>
      <c r="AJ216" s="83">
        <f>IFERROR(VLOOKUP(rennerstabel!$F216,TableBolletjes[[Renners]:[Punten]],2,0),0)</f>
        <v>0</v>
      </c>
      <c r="AK216" s="83">
        <f>IFERROR(VLOOKUP(rennerstabel!$F216,TableWit[[Renners]:[Punten]],2,0),0)</f>
        <v>0</v>
      </c>
      <c r="AL216" s="92">
        <f>IF(rennerstabel!$D216="DNS",0,1)</f>
        <v>0</v>
      </c>
    </row>
    <row r="217" spans="1:38" x14ac:dyDescent="0.25">
      <c r="A217" s="93"/>
      <c r="B217" s="93"/>
      <c r="C217" s="93"/>
      <c r="D217" s="93" t="s">
        <v>517</v>
      </c>
      <c r="E217" s="94">
        <v>216</v>
      </c>
      <c r="F217" s="84" t="s">
        <v>511</v>
      </c>
      <c r="G217" s="84" t="s">
        <v>506</v>
      </c>
      <c r="H217" s="85">
        <f>SUM(L217:AK217)*rennerstabel!$AL217</f>
        <v>0</v>
      </c>
      <c r="I217" s="86">
        <f>SUM(rennerstabel!$L217:$T217)*rennerstabel!$AL217</f>
        <v>0</v>
      </c>
      <c r="J217" s="87">
        <f>SUM(rennerstabel!$U217:$Z217)*rennerstabel!$AL217</f>
        <v>0</v>
      </c>
      <c r="K217" s="88">
        <f>SUM(rennerstabel!$AA217:$AF217)*rennerstabel!$AL217</f>
        <v>0</v>
      </c>
      <c r="L217" s="89">
        <f>IFERROR(VLOOKUP(rennerstabel!$F217,Etappe1[[Rit 1]:[Punten]],2,0),0)</f>
        <v>0</v>
      </c>
      <c r="M217" s="89">
        <f>IFERROR(VLOOKUP(rennerstabel!$F217,Etappe2[[Rit 2]:[Punten]],2,0),0)</f>
        <v>0</v>
      </c>
      <c r="N217" s="89">
        <f>IFERROR(VLOOKUP(rennerstabel!$F217,Etappe3[[Rit 3]:[Punten]],2,0),0)</f>
        <v>0</v>
      </c>
      <c r="O217" s="89">
        <f>IFERROR(VLOOKUP(rennerstabel!$F217,Etappe4[[Rit 4]:[Punten]],2,0),0)</f>
        <v>0</v>
      </c>
      <c r="P217" s="89">
        <f>IFERROR(VLOOKUP(rennerstabel!$F217,Etappe5[[Rit 5]:[Punten]],2,0),0)</f>
        <v>0</v>
      </c>
      <c r="Q217" s="89">
        <f>IFERROR(VLOOKUP(rennerstabel!$F217,Etappe6[[Rit 6]:[Punten]],2,0),0)</f>
        <v>0</v>
      </c>
      <c r="R217" s="89">
        <f>IFERROR(VLOOKUP(rennerstabel!$F217,Etappe7[[Rit 7]:[Punten]],2,0),0)</f>
        <v>0</v>
      </c>
      <c r="S217" s="89">
        <f>IFERROR(VLOOKUP(rennerstabel!$F217,Etappe8[[Rit 8]:[Punten]],2,0),0)</f>
        <v>0</v>
      </c>
      <c r="T217" s="89">
        <f>IFERROR(VLOOKUP(rennerstabel!$F217,Etappe9[[Rit 9]:[Punten]],2,0),0)</f>
        <v>0</v>
      </c>
      <c r="U217" s="90">
        <f>IFERROR(VLOOKUP(rennerstabel!$F217,Etappe10[[Rit 10]:[Punten]],2,0),0)</f>
        <v>0</v>
      </c>
      <c r="V217" s="90">
        <f>IFERROR(VLOOKUP(rennerstabel!$F217,Etappe11[[Rit 11]:[Punten]],2,0),0)</f>
        <v>0</v>
      </c>
      <c r="W217" s="90">
        <f>IFERROR(VLOOKUP(rennerstabel!$F217,Etappe12[[Rit 12]:[Punten]],2,0),0)</f>
        <v>0</v>
      </c>
      <c r="X217" s="90">
        <f>IFERROR(VLOOKUP(rennerstabel!$F217,Etappe13[[Rit 13]:[Punten]],2,0),0)</f>
        <v>0</v>
      </c>
      <c r="Y217" s="90">
        <f>IFERROR(VLOOKUP(rennerstabel!$F217,Etappe14[[Rit 14]:[Punten]],2,0),0)</f>
        <v>0</v>
      </c>
      <c r="Z217" s="90">
        <f>IFERROR(VLOOKUP(rennerstabel!$F217,Etappe15[[Rit 15]:[Punten]],2,0),0)</f>
        <v>0</v>
      </c>
      <c r="AA217" s="91">
        <f>IFERROR(VLOOKUP(rennerstabel!$F217,Etappe16[[Rit 16]:[Punten]],2,0),0)</f>
        <v>0</v>
      </c>
      <c r="AB217" s="91">
        <f>IFERROR(VLOOKUP(rennerstabel!$F217,Etappe17[[Rit 17]:[Punten]],2,0),0)</f>
        <v>0</v>
      </c>
      <c r="AC217" s="91">
        <f>IFERROR(VLOOKUP(rennerstabel!$F217,Etappe18[[Rit 18]:[Punten]],2,0),0)</f>
        <v>0</v>
      </c>
      <c r="AD217" s="91">
        <f>IFERROR(VLOOKUP(rennerstabel!$F217,Etappe19[[Rit 19]:[Punten]],2,0),0)</f>
        <v>0</v>
      </c>
      <c r="AE217" s="91">
        <f>IFERROR(VLOOKUP(rennerstabel!$F217,Etappe20[[Rit 20]:[Punten]],2,0),0)</f>
        <v>0</v>
      </c>
      <c r="AF217" s="91">
        <f>IFERROR(VLOOKUP(rennerstabel!$F217,Etappe21[[Rit 21]:[Punten]],2,0),0)</f>
        <v>0</v>
      </c>
      <c r="AG217" s="93">
        <f>IFERROR(VLOOKUP(rennerstabel!$F217,TableGeel[[Renners]:[Punten]],2,0),0)</f>
        <v>0</v>
      </c>
      <c r="AH217" s="93">
        <f>IFERROR(VLOOKUP(rennerstabel!$F217,TablePloeg[[Renners]:[Punten]],2,0),0)</f>
        <v>0</v>
      </c>
      <c r="AI217" s="93">
        <f>IFERROR(VLOOKUP(rennerstabel!$F217,TableGroen[[Renners]:[Punten]],2,0),0)</f>
        <v>0</v>
      </c>
      <c r="AJ217" s="93">
        <f>IFERROR(VLOOKUP(rennerstabel!$F217,TableBolletjes[[Renners]:[Punten]],2,0),0)</f>
        <v>0</v>
      </c>
      <c r="AK217" s="93">
        <f>IFERROR(VLOOKUP(rennerstabel!$F217,TableWit[[Renners]:[Punten]],2,0),0)</f>
        <v>0</v>
      </c>
      <c r="AL217" s="95">
        <f>IF(rennerstabel!$D217="DNS",0,1)</f>
        <v>0</v>
      </c>
    </row>
    <row r="218" spans="1:38" x14ac:dyDescent="0.25">
      <c r="A218" s="83"/>
      <c r="B218" s="83"/>
      <c r="C218" s="83"/>
      <c r="D218" s="83"/>
      <c r="E218" s="84">
        <v>217</v>
      </c>
      <c r="F218" s="84" t="s">
        <v>512</v>
      </c>
      <c r="G218" s="84" t="s">
        <v>506</v>
      </c>
      <c r="H218" s="85">
        <f>SUM(L218:AK218)*rennerstabel!$AL218</f>
        <v>0</v>
      </c>
      <c r="I218" s="86">
        <f>SUM(rennerstabel!$L218:$T218)*rennerstabel!$AL218</f>
        <v>0</v>
      </c>
      <c r="J218" s="87">
        <f>SUM(rennerstabel!$U218:$Z218)*rennerstabel!$AL218</f>
        <v>0</v>
      </c>
      <c r="K218" s="88">
        <f>SUM(rennerstabel!$AA218:$AF218)*rennerstabel!$AL218</f>
        <v>0</v>
      </c>
      <c r="L218" s="89">
        <f>IFERROR(VLOOKUP(rennerstabel!$F218,Etappe1[[Rit 1]:[Punten]],2,0),0)</f>
        <v>0</v>
      </c>
      <c r="M218" s="89">
        <f>IFERROR(VLOOKUP(rennerstabel!$F218,Etappe2[[Rit 2]:[Punten]],2,0),0)</f>
        <v>0</v>
      </c>
      <c r="N218" s="89">
        <f>IFERROR(VLOOKUP(rennerstabel!$F218,Etappe3[[Rit 3]:[Punten]],2,0),0)</f>
        <v>0</v>
      </c>
      <c r="O218" s="89">
        <f>IFERROR(VLOOKUP(rennerstabel!$F218,Etappe4[[Rit 4]:[Punten]],2,0),0)</f>
        <v>0</v>
      </c>
      <c r="P218" s="89">
        <f>IFERROR(VLOOKUP(rennerstabel!$F218,Etappe5[[Rit 5]:[Punten]],2,0),0)</f>
        <v>0</v>
      </c>
      <c r="Q218" s="89">
        <f>IFERROR(VLOOKUP(rennerstabel!$F218,Etappe6[[Rit 6]:[Punten]],2,0),0)</f>
        <v>0</v>
      </c>
      <c r="R218" s="89">
        <f>IFERROR(VLOOKUP(rennerstabel!$F218,Etappe7[[Rit 7]:[Punten]],2,0),0)</f>
        <v>0</v>
      </c>
      <c r="S218" s="89">
        <f>IFERROR(VLOOKUP(rennerstabel!$F218,Etappe8[[Rit 8]:[Punten]],2,0),0)</f>
        <v>0</v>
      </c>
      <c r="T218" s="89">
        <f>IFERROR(VLOOKUP(rennerstabel!$F218,Etappe9[[Rit 9]:[Punten]],2,0),0)</f>
        <v>0</v>
      </c>
      <c r="U218" s="90">
        <f>IFERROR(VLOOKUP(rennerstabel!$F218,Etappe10[[Rit 10]:[Punten]],2,0),0)</f>
        <v>0</v>
      </c>
      <c r="V218" s="90">
        <f>IFERROR(VLOOKUP(rennerstabel!$F218,Etappe11[[Rit 11]:[Punten]],2,0),0)</f>
        <v>0</v>
      </c>
      <c r="W218" s="90">
        <f>IFERROR(VLOOKUP(rennerstabel!$F218,Etappe12[[Rit 12]:[Punten]],2,0),0)</f>
        <v>0</v>
      </c>
      <c r="X218" s="90">
        <f>IFERROR(VLOOKUP(rennerstabel!$F218,Etappe13[[Rit 13]:[Punten]],2,0),0)</f>
        <v>0</v>
      </c>
      <c r="Y218" s="90">
        <f>IFERROR(VLOOKUP(rennerstabel!$F218,Etappe14[[Rit 14]:[Punten]],2,0),0)</f>
        <v>0</v>
      </c>
      <c r="Z218" s="90">
        <f>IFERROR(VLOOKUP(rennerstabel!$F218,Etappe15[[Rit 15]:[Punten]],2,0),0)</f>
        <v>0</v>
      </c>
      <c r="AA218" s="91">
        <f>IFERROR(VLOOKUP(rennerstabel!$F218,Etappe16[[Rit 16]:[Punten]],2,0),0)</f>
        <v>0</v>
      </c>
      <c r="AB218" s="91">
        <f>IFERROR(VLOOKUP(rennerstabel!$F218,Etappe17[[Rit 17]:[Punten]],2,0),0)</f>
        <v>0</v>
      </c>
      <c r="AC218" s="91">
        <f>IFERROR(VLOOKUP(rennerstabel!$F218,Etappe18[[Rit 18]:[Punten]],2,0),0)</f>
        <v>0</v>
      </c>
      <c r="AD218" s="91">
        <f>IFERROR(VLOOKUP(rennerstabel!$F218,Etappe19[[Rit 19]:[Punten]],2,0),0)</f>
        <v>0</v>
      </c>
      <c r="AE218" s="91">
        <f>IFERROR(VLOOKUP(rennerstabel!$F218,Etappe20[[Rit 20]:[Punten]],2,0),0)</f>
        <v>0</v>
      </c>
      <c r="AF218" s="91">
        <f>IFERROR(VLOOKUP(rennerstabel!$F218,Etappe21[[Rit 21]:[Punten]],2,0),0)</f>
        <v>0</v>
      </c>
      <c r="AG218" s="83">
        <f>IFERROR(VLOOKUP(rennerstabel!$F218,TableGeel[[Renners]:[Punten]],2,0),0)</f>
        <v>0</v>
      </c>
      <c r="AH218" s="83">
        <f>IFERROR(VLOOKUP(rennerstabel!$F218,TablePloeg[[Renners]:[Punten]],2,0),0)</f>
        <v>0</v>
      </c>
      <c r="AI218" s="83">
        <f>IFERROR(VLOOKUP(rennerstabel!$F218,TableGroen[[Renners]:[Punten]],2,0),0)</f>
        <v>0</v>
      </c>
      <c r="AJ218" s="83">
        <f>IFERROR(VLOOKUP(rennerstabel!$F218,TableBolletjes[[Renners]:[Punten]],2,0),0)</f>
        <v>0</v>
      </c>
      <c r="AK218" s="83">
        <f>IFERROR(VLOOKUP(rennerstabel!$F218,TableWit[[Renners]:[Punten]],2,0),0)</f>
        <v>0</v>
      </c>
      <c r="AL218" s="92">
        <f>IF(rennerstabel!$D218="DNS",0,1)</f>
        <v>1</v>
      </c>
    </row>
    <row r="219" spans="1:38" x14ac:dyDescent="0.25">
      <c r="A219" s="93"/>
      <c r="B219" s="93"/>
      <c r="C219" s="93"/>
      <c r="D219" s="93"/>
      <c r="E219" s="94">
        <v>218</v>
      </c>
      <c r="F219" s="84" t="s">
        <v>513</v>
      </c>
      <c r="G219" s="84" t="s">
        <v>506</v>
      </c>
      <c r="H219" s="85">
        <f>SUM(L219:AK219)*rennerstabel!$AL219</f>
        <v>7</v>
      </c>
      <c r="I219" s="86">
        <f>SUM(rennerstabel!$L219:$T219)*rennerstabel!$AL219</f>
        <v>7</v>
      </c>
      <c r="J219" s="87">
        <f>SUM(rennerstabel!$U219:$Z219)*rennerstabel!$AL219</f>
        <v>0</v>
      </c>
      <c r="K219" s="88">
        <f>SUM(rennerstabel!$AA219:$AF219)*rennerstabel!$AL219</f>
        <v>0</v>
      </c>
      <c r="L219" s="89">
        <f>IFERROR(VLOOKUP(rennerstabel!$F219,Etappe1[[Rit 1]:[Punten]],2,0),0)</f>
        <v>7</v>
      </c>
      <c r="M219" s="89">
        <f>IFERROR(VLOOKUP(rennerstabel!$F219,Etappe2[[Rit 2]:[Punten]],2,0),0)</f>
        <v>0</v>
      </c>
      <c r="N219" s="89">
        <f>IFERROR(VLOOKUP(rennerstabel!$F219,Etappe3[[Rit 3]:[Punten]],2,0),0)</f>
        <v>0</v>
      </c>
      <c r="O219" s="89">
        <f>IFERROR(VLOOKUP(rennerstabel!$F219,Etappe4[[Rit 4]:[Punten]],2,0),0)</f>
        <v>0</v>
      </c>
      <c r="P219" s="89">
        <f>IFERROR(VLOOKUP(rennerstabel!$F219,Etappe5[[Rit 5]:[Punten]],2,0),0)</f>
        <v>0</v>
      </c>
      <c r="Q219" s="89">
        <f>IFERROR(VLOOKUP(rennerstabel!$F219,Etappe6[[Rit 6]:[Punten]],2,0),0)</f>
        <v>0</v>
      </c>
      <c r="R219" s="89">
        <f>IFERROR(VLOOKUP(rennerstabel!$F219,Etappe7[[Rit 7]:[Punten]],2,0),0)</f>
        <v>0</v>
      </c>
      <c r="S219" s="89">
        <f>IFERROR(VLOOKUP(rennerstabel!$F219,Etappe8[[Rit 8]:[Punten]],2,0),0)</f>
        <v>0</v>
      </c>
      <c r="T219" s="89">
        <f>IFERROR(VLOOKUP(rennerstabel!$F219,Etappe9[[Rit 9]:[Punten]],2,0),0)</f>
        <v>0</v>
      </c>
      <c r="U219" s="90">
        <f>IFERROR(VLOOKUP(rennerstabel!$F219,Etappe10[[Rit 10]:[Punten]],2,0),0)</f>
        <v>0</v>
      </c>
      <c r="V219" s="90">
        <f>IFERROR(VLOOKUP(rennerstabel!$F219,Etappe11[[Rit 11]:[Punten]],2,0),0)</f>
        <v>0</v>
      </c>
      <c r="W219" s="90">
        <f>IFERROR(VLOOKUP(rennerstabel!$F219,Etappe12[[Rit 12]:[Punten]],2,0),0)</f>
        <v>0</v>
      </c>
      <c r="X219" s="90">
        <f>IFERROR(VLOOKUP(rennerstabel!$F219,Etappe13[[Rit 13]:[Punten]],2,0),0)</f>
        <v>0</v>
      </c>
      <c r="Y219" s="90">
        <f>IFERROR(VLOOKUP(rennerstabel!$F219,Etappe14[[Rit 14]:[Punten]],2,0),0)</f>
        <v>0</v>
      </c>
      <c r="Z219" s="90">
        <f>IFERROR(VLOOKUP(rennerstabel!$F219,Etappe15[[Rit 15]:[Punten]],2,0),0)</f>
        <v>0</v>
      </c>
      <c r="AA219" s="91">
        <f>IFERROR(VLOOKUP(rennerstabel!$F219,Etappe16[[Rit 16]:[Punten]],2,0),0)</f>
        <v>0</v>
      </c>
      <c r="AB219" s="91">
        <f>IFERROR(VLOOKUP(rennerstabel!$F219,Etappe17[[Rit 17]:[Punten]],2,0),0)</f>
        <v>0</v>
      </c>
      <c r="AC219" s="91">
        <f>IFERROR(VLOOKUP(rennerstabel!$F219,Etappe18[[Rit 18]:[Punten]],2,0),0)</f>
        <v>0</v>
      </c>
      <c r="AD219" s="91">
        <f>IFERROR(VLOOKUP(rennerstabel!$F219,Etappe19[[Rit 19]:[Punten]],2,0),0)</f>
        <v>0</v>
      </c>
      <c r="AE219" s="91">
        <f>IFERROR(VLOOKUP(rennerstabel!$F219,Etappe20[[Rit 20]:[Punten]],2,0),0)</f>
        <v>0</v>
      </c>
      <c r="AF219" s="91">
        <f>IFERROR(VLOOKUP(rennerstabel!$F219,Etappe21[[Rit 21]:[Punten]],2,0),0)</f>
        <v>0</v>
      </c>
      <c r="AG219" s="93">
        <f>IFERROR(VLOOKUP(rennerstabel!$F219,TableGeel[[Renners]:[Punten]],2,0),0)</f>
        <v>0</v>
      </c>
      <c r="AH219" s="93">
        <f>IFERROR(VLOOKUP(rennerstabel!$F219,TablePloeg[[Renners]:[Punten]],2,0),0)</f>
        <v>0</v>
      </c>
      <c r="AI219" s="93">
        <f>IFERROR(VLOOKUP(rennerstabel!$F219,TableGroen[[Renners]:[Punten]],2,0),0)</f>
        <v>0</v>
      </c>
      <c r="AJ219" s="93">
        <f>IFERROR(VLOOKUP(rennerstabel!$F219,TableBolletjes[[Renners]:[Punten]],2,0),0)</f>
        <v>0</v>
      </c>
      <c r="AK219" s="93">
        <f>IFERROR(VLOOKUP(rennerstabel!$F219,TableWit[[Renners]:[Punten]],2,0),0)</f>
        <v>0</v>
      </c>
      <c r="AL219" s="95">
        <f>IF(rennerstabel!$D219="DNS",0,1)</f>
        <v>1</v>
      </c>
    </row>
    <row r="220" spans="1:38" x14ac:dyDescent="0.25">
      <c r="A220" s="83"/>
      <c r="B220" s="83"/>
      <c r="C220" s="83"/>
      <c r="D220" s="83"/>
      <c r="E220" s="84">
        <v>219</v>
      </c>
      <c r="F220" s="84" t="s">
        <v>514</v>
      </c>
      <c r="G220" s="84" t="s">
        <v>506</v>
      </c>
      <c r="H220" s="85">
        <f>SUM(L220:AK220)*rennerstabel!$AL220</f>
        <v>0</v>
      </c>
      <c r="I220" s="86">
        <f>SUM(rennerstabel!$L220:$T220)*rennerstabel!$AL220</f>
        <v>0</v>
      </c>
      <c r="J220" s="87">
        <f>SUM(rennerstabel!$U220:$Z220)*rennerstabel!$AL220</f>
        <v>0</v>
      </c>
      <c r="K220" s="88">
        <f>SUM(rennerstabel!$AA220:$AF220)*rennerstabel!$AL220</f>
        <v>0</v>
      </c>
      <c r="L220" s="89">
        <f>IFERROR(VLOOKUP(rennerstabel!$F220,Etappe1[[Rit 1]:[Punten]],2,0),0)</f>
        <v>0</v>
      </c>
      <c r="M220" s="89">
        <f>IFERROR(VLOOKUP(rennerstabel!$F220,Etappe2[[Rit 2]:[Punten]],2,0),0)</f>
        <v>0</v>
      </c>
      <c r="N220" s="89">
        <f>IFERROR(VLOOKUP(rennerstabel!$F220,Etappe3[[Rit 3]:[Punten]],2,0),0)</f>
        <v>0</v>
      </c>
      <c r="O220" s="89">
        <f>IFERROR(VLOOKUP(rennerstabel!$F220,Etappe4[[Rit 4]:[Punten]],2,0),0)</f>
        <v>0</v>
      </c>
      <c r="P220" s="89">
        <f>IFERROR(VLOOKUP(rennerstabel!$F220,Etappe5[[Rit 5]:[Punten]],2,0),0)</f>
        <v>0</v>
      </c>
      <c r="Q220" s="89">
        <f>IFERROR(VLOOKUP(rennerstabel!$F220,Etappe6[[Rit 6]:[Punten]],2,0),0)</f>
        <v>0</v>
      </c>
      <c r="R220" s="89">
        <f>IFERROR(VLOOKUP(rennerstabel!$F220,Etappe7[[Rit 7]:[Punten]],2,0),0)</f>
        <v>0</v>
      </c>
      <c r="S220" s="89">
        <f>IFERROR(VLOOKUP(rennerstabel!$F220,Etappe8[[Rit 8]:[Punten]],2,0),0)</f>
        <v>0</v>
      </c>
      <c r="T220" s="89">
        <f>IFERROR(VLOOKUP(rennerstabel!$F220,Etappe9[[Rit 9]:[Punten]],2,0),0)</f>
        <v>0</v>
      </c>
      <c r="U220" s="90">
        <f>IFERROR(VLOOKUP(rennerstabel!$F220,Etappe10[[Rit 10]:[Punten]],2,0),0)</f>
        <v>0</v>
      </c>
      <c r="V220" s="90">
        <f>IFERROR(VLOOKUP(rennerstabel!$F220,Etappe11[[Rit 11]:[Punten]],2,0),0)</f>
        <v>0</v>
      </c>
      <c r="W220" s="90">
        <f>IFERROR(VLOOKUP(rennerstabel!$F220,Etappe12[[Rit 12]:[Punten]],2,0),0)</f>
        <v>0</v>
      </c>
      <c r="X220" s="90">
        <f>IFERROR(VLOOKUP(rennerstabel!$F220,Etappe13[[Rit 13]:[Punten]],2,0),0)</f>
        <v>0</v>
      </c>
      <c r="Y220" s="90">
        <f>IFERROR(VLOOKUP(rennerstabel!$F220,Etappe14[[Rit 14]:[Punten]],2,0),0)</f>
        <v>0</v>
      </c>
      <c r="Z220" s="90">
        <f>IFERROR(VLOOKUP(rennerstabel!$F220,Etappe15[[Rit 15]:[Punten]],2,0),0)</f>
        <v>0</v>
      </c>
      <c r="AA220" s="91">
        <f>IFERROR(VLOOKUP(rennerstabel!$F220,Etappe16[[Rit 16]:[Punten]],2,0),0)</f>
        <v>0</v>
      </c>
      <c r="AB220" s="91">
        <f>IFERROR(VLOOKUP(rennerstabel!$F220,Etappe17[[Rit 17]:[Punten]],2,0),0)</f>
        <v>0</v>
      </c>
      <c r="AC220" s="91">
        <f>IFERROR(VLOOKUP(rennerstabel!$F220,Etappe18[[Rit 18]:[Punten]],2,0),0)</f>
        <v>0</v>
      </c>
      <c r="AD220" s="91">
        <f>IFERROR(VLOOKUP(rennerstabel!$F220,Etappe19[[Rit 19]:[Punten]],2,0),0)</f>
        <v>0</v>
      </c>
      <c r="AE220" s="91">
        <f>IFERROR(VLOOKUP(rennerstabel!$F220,Etappe20[[Rit 20]:[Punten]],2,0),0)</f>
        <v>0</v>
      </c>
      <c r="AF220" s="91">
        <f>IFERROR(VLOOKUP(rennerstabel!$F220,Etappe21[[Rit 21]:[Punten]],2,0),0)</f>
        <v>0</v>
      </c>
      <c r="AG220" s="83">
        <f>IFERROR(VLOOKUP(rennerstabel!$F220,TableGeel[[Renners]:[Punten]],2,0),0)</f>
        <v>0</v>
      </c>
      <c r="AH220" s="83">
        <f>IFERROR(VLOOKUP(rennerstabel!$F220,TablePloeg[[Renners]:[Punten]],2,0),0)</f>
        <v>0</v>
      </c>
      <c r="AI220" s="83">
        <f>IFERROR(VLOOKUP(rennerstabel!$F220,TableGroen[[Renners]:[Punten]],2,0),0)</f>
        <v>0</v>
      </c>
      <c r="AJ220" s="83">
        <f>IFERROR(VLOOKUP(rennerstabel!$F220,TableBolletjes[[Renners]:[Punten]],2,0),0)</f>
        <v>0</v>
      </c>
      <c r="AK220" s="83">
        <f>IFERROR(VLOOKUP(rennerstabel!$F220,TableWit[[Renners]:[Punten]],2,0),0)</f>
        <v>0</v>
      </c>
      <c r="AL220" s="92">
        <f>IF(rennerstabel!$D220="DNS",0,1)</f>
        <v>1</v>
      </c>
    </row>
    <row r="221" spans="1:38" x14ac:dyDescent="0.25">
      <c r="A221" s="93"/>
      <c r="B221" s="93"/>
      <c r="C221" s="93"/>
      <c r="D221" s="93" t="s">
        <v>517</v>
      </c>
      <c r="E221" s="94">
        <v>220</v>
      </c>
      <c r="F221" s="84" t="s">
        <v>515</v>
      </c>
      <c r="G221" s="84" t="s">
        <v>506</v>
      </c>
      <c r="H221" s="85">
        <f>SUM(L221:AK221)*rennerstabel!$AL221</f>
        <v>0</v>
      </c>
      <c r="I221" s="86">
        <f>SUM(rennerstabel!$L221:$T221)*rennerstabel!$AL221</f>
        <v>0</v>
      </c>
      <c r="J221" s="87">
        <f>SUM(rennerstabel!$U221:$Z221)*rennerstabel!$AL221</f>
        <v>0</v>
      </c>
      <c r="K221" s="88">
        <f>SUM(rennerstabel!$AA221:$AF221)*rennerstabel!$AL221</f>
        <v>0</v>
      </c>
      <c r="L221" s="89">
        <f>IFERROR(VLOOKUP(rennerstabel!$F221,Etappe1[[Rit 1]:[Punten]],2,0),0)</f>
        <v>0</v>
      </c>
      <c r="M221" s="89">
        <f>IFERROR(VLOOKUP(rennerstabel!$F221,Etappe2[[Rit 2]:[Punten]],2,0),0)</f>
        <v>0</v>
      </c>
      <c r="N221" s="89">
        <f>IFERROR(VLOOKUP(rennerstabel!$F221,Etappe3[[Rit 3]:[Punten]],2,0),0)</f>
        <v>0</v>
      </c>
      <c r="O221" s="89">
        <f>IFERROR(VLOOKUP(rennerstabel!$F221,Etappe4[[Rit 4]:[Punten]],2,0),0)</f>
        <v>0</v>
      </c>
      <c r="P221" s="89">
        <f>IFERROR(VLOOKUP(rennerstabel!$F221,Etappe5[[Rit 5]:[Punten]],2,0),0)</f>
        <v>0</v>
      </c>
      <c r="Q221" s="89">
        <f>IFERROR(VLOOKUP(rennerstabel!$F221,Etappe6[[Rit 6]:[Punten]],2,0),0)</f>
        <v>0</v>
      </c>
      <c r="R221" s="89">
        <f>IFERROR(VLOOKUP(rennerstabel!$F221,Etappe7[[Rit 7]:[Punten]],2,0),0)</f>
        <v>0</v>
      </c>
      <c r="S221" s="89">
        <f>IFERROR(VLOOKUP(rennerstabel!$F221,Etappe8[[Rit 8]:[Punten]],2,0),0)</f>
        <v>0</v>
      </c>
      <c r="T221" s="89">
        <f>IFERROR(VLOOKUP(rennerstabel!$F221,Etappe9[[Rit 9]:[Punten]],2,0),0)</f>
        <v>0</v>
      </c>
      <c r="U221" s="90">
        <f>IFERROR(VLOOKUP(rennerstabel!$F221,Etappe10[[Rit 10]:[Punten]],2,0),0)</f>
        <v>0</v>
      </c>
      <c r="V221" s="90">
        <f>IFERROR(VLOOKUP(rennerstabel!$F221,Etappe11[[Rit 11]:[Punten]],2,0),0)</f>
        <v>0</v>
      </c>
      <c r="W221" s="90">
        <f>IFERROR(VLOOKUP(rennerstabel!$F221,Etappe12[[Rit 12]:[Punten]],2,0),0)</f>
        <v>0</v>
      </c>
      <c r="X221" s="90">
        <f>IFERROR(VLOOKUP(rennerstabel!$F221,Etappe13[[Rit 13]:[Punten]],2,0),0)</f>
        <v>0</v>
      </c>
      <c r="Y221" s="90">
        <f>IFERROR(VLOOKUP(rennerstabel!$F221,Etappe14[[Rit 14]:[Punten]],2,0),0)</f>
        <v>0</v>
      </c>
      <c r="Z221" s="90">
        <f>IFERROR(VLOOKUP(rennerstabel!$F221,Etappe15[[Rit 15]:[Punten]],2,0),0)</f>
        <v>0</v>
      </c>
      <c r="AA221" s="91">
        <f>IFERROR(VLOOKUP(rennerstabel!$F221,Etappe16[[Rit 16]:[Punten]],2,0),0)</f>
        <v>0</v>
      </c>
      <c r="AB221" s="91">
        <f>IFERROR(VLOOKUP(rennerstabel!$F221,Etappe17[[Rit 17]:[Punten]],2,0),0)</f>
        <v>0</v>
      </c>
      <c r="AC221" s="91">
        <f>IFERROR(VLOOKUP(rennerstabel!$F221,Etappe18[[Rit 18]:[Punten]],2,0),0)</f>
        <v>0</v>
      </c>
      <c r="AD221" s="91">
        <f>IFERROR(VLOOKUP(rennerstabel!$F221,Etappe19[[Rit 19]:[Punten]],2,0),0)</f>
        <v>0</v>
      </c>
      <c r="AE221" s="91">
        <f>IFERROR(VLOOKUP(rennerstabel!$F221,Etappe20[[Rit 20]:[Punten]],2,0),0)</f>
        <v>0</v>
      </c>
      <c r="AF221" s="91">
        <f>IFERROR(VLOOKUP(rennerstabel!$F221,Etappe21[[Rit 21]:[Punten]],2,0),0)</f>
        <v>0</v>
      </c>
      <c r="AG221" s="93">
        <f>IFERROR(VLOOKUP(rennerstabel!$F221,TableGeel[[Renners]:[Punten]],2,0),0)</f>
        <v>0</v>
      </c>
      <c r="AH221" s="93">
        <f>IFERROR(VLOOKUP(rennerstabel!$F221,TablePloeg[[Renners]:[Punten]],2,0),0)</f>
        <v>0</v>
      </c>
      <c r="AI221" s="93">
        <f>IFERROR(VLOOKUP(rennerstabel!$F221,TableGroen[[Renners]:[Punten]],2,0),0)</f>
        <v>0</v>
      </c>
      <c r="AJ221" s="93">
        <f>IFERROR(VLOOKUP(rennerstabel!$F221,TableBolletjes[[Renners]:[Punten]],2,0),0)</f>
        <v>0</v>
      </c>
      <c r="AK221" s="93">
        <f>IFERROR(VLOOKUP(rennerstabel!$F221,TableWit[[Renners]:[Punten]],2,0),0)</f>
        <v>0</v>
      </c>
      <c r="AL221" s="95">
        <f>IF(rennerstabel!$D221="DNS",0,1)</f>
        <v>0</v>
      </c>
    </row>
    <row r="222" spans="1:38" x14ac:dyDescent="0.25">
      <c r="A222" s="83"/>
      <c r="B222" s="83"/>
      <c r="C222" s="83"/>
      <c r="D222" s="83" t="s">
        <v>517</v>
      </c>
      <c r="E222" s="84">
        <v>221</v>
      </c>
      <c r="F222" s="84" t="s">
        <v>525</v>
      </c>
      <c r="G222" s="84" t="s">
        <v>329</v>
      </c>
      <c r="H222" s="85">
        <f>SUM(L222:AK222)*rennerstabel!$AL222</f>
        <v>0</v>
      </c>
      <c r="I222" s="86">
        <f>SUM(rennerstabel!$L222:$T222)*rennerstabel!$AL222</f>
        <v>0</v>
      </c>
      <c r="J222" s="87">
        <f>SUM(rennerstabel!$U222:$Z222)*rennerstabel!$AL222</f>
        <v>0</v>
      </c>
      <c r="K222" s="88">
        <f>SUM(rennerstabel!$AA222:$AF222)*rennerstabel!$AL222</f>
        <v>0</v>
      </c>
      <c r="L222" s="89">
        <f>IFERROR(VLOOKUP(rennerstabel!$F222,Etappe1[[Rit 1]:[Punten]],2,0),0)</f>
        <v>0</v>
      </c>
      <c r="M222" s="89">
        <f>IFERROR(VLOOKUP(rennerstabel!$F222,Etappe2[[Rit 2]:[Punten]],2,0),0)</f>
        <v>0</v>
      </c>
      <c r="N222" s="89">
        <f>IFERROR(VLOOKUP(rennerstabel!$F222,Etappe3[[Rit 3]:[Punten]],2,0),0)</f>
        <v>0</v>
      </c>
      <c r="O222" s="89">
        <f>IFERROR(VLOOKUP(rennerstabel!$F222,Etappe4[[Rit 4]:[Punten]],2,0),0)</f>
        <v>0</v>
      </c>
      <c r="P222" s="89">
        <f>IFERROR(VLOOKUP(rennerstabel!$F222,Etappe5[[Rit 5]:[Punten]],2,0),0)</f>
        <v>0</v>
      </c>
      <c r="Q222" s="89">
        <f>IFERROR(VLOOKUP(rennerstabel!$F222,Etappe6[[Rit 6]:[Punten]],2,0),0)</f>
        <v>0</v>
      </c>
      <c r="R222" s="89">
        <f>IFERROR(VLOOKUP(rennerstabel!$F222,Etappe7[[Rit 7]:[Punten]],2,0),0)</f>
        <v>0</v>
      </c>
      <c r="S222" s="89">
        <f>IFERROR(VLOOKUP(rennerstabel!$F222,Etappe8[[Rit 8]:[Punten]],2,0),0)</f>
        <v>0</v>
      </c>
      <c r="T222" s="89">
        <f>IFERROR(VLOOKUP(rennerstabel!$F222,Etappe9[[Rit 9]:[Punten]],2,0),0)</f>
        <v>0</v>
      </c>
      <c r="U222" s="90">
        <f>IFERROR(VLOOKUP(rennerstabel!$F222,Etappe10[[Rit 10]:[Punten]],2,0),0)</f>
        <v>0</v>
      </c>
      <c r="V222" s="90">
        <f>IFERROR(VLOOKUP(rennerstabel!$F222,Etappe11[[Rit 11]:[Punten]],2,0),0)</f>
        <v>0</v>
      </c>
      <c r="W222" s="90">
        <f>IFERROR(VLOOKUP(rennerstabel!$F222,Etappe12[[Rit 12]:[Punten]],2,0),0)</f>
        <v>0</v>
      </c>
      <c r="X222" s="90">
        <f>IFERROR(VLOOKUP(rennerstabel!$F222,Etappe13[[Rit 13]:[Punten]],2,0),0)</f>
        <v>0</v>
      </c>
      <c r="Y222" s="90">
        <f>IFERROR(VLOOKUP(rennerstabel!$F222,Etappe14[[Rit 14]:[Punten]],2,0),0)</f>
        <v>0</v>
      </c>
      <c r="Z222" s="90">
        <f>IFERROR(VLOOKUP(rennerstabel!$F222,Etappe15[[Rit 15]:[Punten]],2,0),0)</f>
        <v>0</v>
      </c>
      <c r="AA222" s="91">
        <f>IFERROR(VLOOKUP(rennerstabel!$F222,Etappe16[[Rit 16]:[Punten]],2,0),0)</f>
        <v>0</v>
      </c>
      <c r="AB222" s="91">
        <f>IFERROR(VLOOKUP(rennerstabel!$F222,Etappe17[[Rit 17]:[Punten]],2,0),0)</f>
        <v>0</v>
      </c>
      <c r="AC222" s="91">
        <f>IFERROR(VLOOKUP(rennerstabel!$F222,Etappe18[[Rit 18]:[Punten]],2,0),0)</f>
        <v>0</v>
      </c>
      <c r="AD222" s="91">
        <f>IFERROR(VLOOKUP(rennerstabel!$F222,Etappe19[[Rit 19]:[Punten]],2,0),0)</f>
        <v>0</v>
      </c>
      <c r="AE222" s="91">
        <f>IFERROR(VLOOKUP(rennerstabel!$F222,Etappe20[[Rit 20]:[Punten]],2,0),0)</f>
        <v>0</v>
      </c>
      <c r="AF222" s="91">
        <f>IFERROR(VLOOKUP(rennerstabel!$F222,Etappe21[[Rit 21]:[Punten]],2,0),0)</f>
        <v>0</v>
      </c>
      <c r="AG222" s="83">
        <f>IFERROR(VLOOKUP(rennerstabel!$F222,TableGeel[[Renners]:[Punten]],2,0),0)</f>
        <v>0</v>
      </c>
      <c r="AH222" s="83">
        <f>IFERROR(VLOOKUP(rennerstabel!$F222,TablePloeg[[Renners]:[Punten]],2,0),0)</f>
        <v>0</v>
      </c>
      <c r="AI222" s="83">
        <f>IFERROR(VLOOKUP(rennerstabel!$F222,TableGroen[[Renners]:[Punten]],2,0),0)</f>
        <v>0</v>
      </c>
      <c r="AJ222" s="83">
        <f>IFERROR(VLOOKUP(rennerstabel!$F222,TableBolletjes[[Renners]:[Punten]],2,0),0)</f>
        <v>0</v>
      </c>
      <c r="AK222" s="83">
        <f>IFERROR(VLOOKUP(rennerstabel!$F222,TableWit[[Renners]:[Punten]],2,0),0)</f>
        <v>0</v>
      </c>
      <c r="AL222" s="92">
        <f>IF(rennerstabel!$D222="DNS",0,1)</f>
        <v>0</v>
      </c>
    </row>
    <row r="223" spans="1:38" x14ac:dyDescent="0.25">
      <c r="A223" s="93"/>
      <c r="B223" s="93"/>
      <c r="C223" s="93"/>
      <c r="D223" s="93"/>
      <c r="E223" s="94">
        <v>222</v>
      </c>
      <c r="F223" s="84" t="s">
        <v>526</v>
      </c>
      <c r="G223" s="84" t="s">
        <v>402</v>
      </c>
      <c r="H223" s="85">
        <f>SUM(L223:AK223)*rennerstabel!$AL223</f>
        <v>0</v>
      </c>
      <c r="I223" s="86">
        <f>SUM(rennerstabel!$L223:$T223)*rennerstabel!$AL223</f>
        <v>0</v>
      </c>
      <c r="J223" s="87">
        <f>SUM(rennerstabel!$U223:$Z223)*rennerstabel!$AL223</f>
        <v>0</v>
      </c>
      <c r="K223" s="88">
        <f>SUM(rennerstabel!$AA223:$AF223)*rennerstabel!$AL223</f>
        <v>0</v>
      </c>
      <c r="L223" s="89">
        <f>IFERROR(VLOOKUP(rennerstabel!$F223,Etappe1[[Rit 1]:[Punten]],2,0),0)</f>
        <v>0</v>
      </c>
      <c r="M223" s="89">
        <f>IFERROR(VLOOKUP(rennerstabel!$F223,Etappe2[[Rit 2]:[Punten]],2,0),0)</f>
        <v>0</v>
      </c>
      <c r="N223" s="89">
        <f>IFERROR(VLOOKUP(rennerstabel!$F223,Etappe3[[Rit 3]:[Punten]],2,0),0)</f>
        <v>0</v>
      </c>
      <c r="O223" s="89">
        <f>IFERROR(VLOOKUP(rennerstabel!$F223,Etappe4[[Rit 4]:[Punten]],2,0),0)</f>
        <v>0</v>
      </c>
      <c r="P223" s="89">
        <f>IFERROR(VLOOKUP(rennerstabel!$F223,Etappe5[[Rit 5]:[Punten]],2,0),0)</f>
        <v>0</v>
      </c>
      <c r="Q223" s="89">
        <f>IFERROR(VLOOKUP(rennerstabel!$F223,Etappe6[[Rit 6]:[Punten]],2,0),0)</f>
        <v>0</v>
      </c>
      <c r="R223" s="89">
        <f>IFERROR(VLOOKUP(rennerstabel!$F223,Etappe7[[Rit 7]:[Punten]],2,0),0)</f>
        <v>0</v>
      </c>
      <c r="S223" s="89">
        <f>IFERROR(VLOOKUP(rennerstabel!$F223,Etappe8[[Rit 8]:[Punten]],2,0),0)</f>
        <v>0</v>
      </c>
      <c r="T223" s="89">
        <f>IFERROR(VLOOKUP(rennerstabel!$F223,Etappe9[[Rit 9]:[Punten]],2,0),0)</f>
        <v>0</v>
      </c>
      <c r="U223" s="90">
        <f>IFERROR(VLOOKUP(rennerstabel!$F223,Etappe10[[Rit 10]:[Punten]],2,0),0)</f>
        <v>0</v>
      </c>
      <c r="V223" s="90">
        <f>IFERROR(VLOOKUP(rennerstabel!$F223,Etappe11[[Rit 11]:[Punten]],2,0),0)</f>
        <v>0</v>
      </c>
      <c r="W223" s="90">
        <f>IFERROR(VLOOKUP(rennerstabel!$F223,Etappe12[[Rit 12]:[Punten]],2,0),0)</f>
        <v>0</v>
      </c>
      <c r="X223" s="90">
        <f>IFERROR(VLOOKUP(rennerstabel!$F223,Etappe13[[Rit 13]:[Punten]],2,0),0)</f>
        <v>0</v>
      </c>
      <c r="Y223" s="90">
        <f>IFERROR(VLOOKUP(rennerstabel!$F223,Etappe14[[Rit 14]:[Punten]],2,0),0)</f>
        <v>0</v>
      </c>
      <c r="Z223" s="90">
        <f>IFERROR(VLOOKUP(rennerstabel!$F223,Etappe15[[Rit 15]:[Punten]],2,0),0)</f>
        <v>0</v>
      </c>
      <c r="AA223" s="91">
        <f>IFERROR(VLOOKUP(rennerstabel!$F223,Etappe16[[Rit 16]:[Punten]],2,0),0)</f>
        <v>0</v>
      </c>
      <c r="AB223" s="91">
        <f>IFERROR(VLOOKUP(rennerstabel!$F223,Etappe17[[Rit 17]:[Punten]],2,0),0)</f>
        <v>0</v>
      </c>
      <c r="AC223" s="91">
        <f>IFERROR(VLOOKUP(rennerstabel!$F223,Etappe18[[Rit 18]:[Punten]],2,0),0)</f>
        <v>0</v>
      </c>
      <c r="AD223" s="91">
        <f>IFERROR(VLOOKUP(rennerstabel!$F223,Etappe19[[Rit 19]:[Punten]],2,0),0)</f>
        <v>0</v>
      </c>
      <c r="AE223" s="91">
        <f>IFERROR(VLOOKUP(rennerstabel!$F223,Etappe20[[Rit 20]:[Punten]],2,0),0)</f>
        <v>0</v>
      </c>
      <c r="AF223" s="91">
        <f>IFERROR(VLOOKUP(rennerstabel!$F223,Etappe21[[Rit 21]:[Punten]],2,0),0)</f>
        <v>0</v>
      </c>
      <c r="AG223" s="93">
        <f>IFERROR(VLOOKUP(rennerstabel!$F223,TableGeel[[Renners]:[Punten]],2,0),0)</f>
        <v>0</v>
      </c>
      <c r="AH223" s="93">
        <f>IFERROR(VLOOKUP(rennerstabel!$F223,TablePloeg[[Renners]:[Punten]],2,0),0)</f>
        <v>0</v>
      </c>
      <c r="AI223" s="93">
        <f>IFERROR(VLOOKUP(rennerstabel!$F223,TableGroen[[Renners]:[Punten]],2,0),0)</f>
        <v>0</v>
      </c>
      <c r="AJ223" s="93">
        <f>IFERROR(VLOOKUP(rennerstabel!$F223,TableBolletjes[[Renners]:[Punten]],2,0),0)</f>
        <v>0</v>
      </c>
      <c r="AK223" s="93">
        <f>IFERROR(VLOOKUP(rennerstabel!$F223,TableWit[[Renners]:[Punten]],2,0),0)</f>
        <v>0</v>
      </c>
      <c r="AL223" s="95">
        <f>IF(rennerstabel!$D223="DNS",0,1)</f>
        <v>1</v>
      </c>
    </row>
    <row r="224" spans="1:38" x14ac:dyDescent="0.25">
      <c r="A224" s="83"/>
      <c r="B224" s="83"/>
      <c r="C224" s="83"/>
      <c r="D224" s="83"/>
      <c r="E224" s="84">
        <v>223</v>
      </c>
      <c r="F224" s="84" t="s">
        <v>527</v>
      </c>
      <c r="G224" s="84" t="s">
        <v>402</v>
      </c>
      <c r="H224" s="85">
        <f>SUM(L224:AK224)*rennerstabel!$AL224</f>
        <v>0</v>
      </c>
      <c r="I224" s="86">
        <f>SUM(rennerstabel!$L224:$T224)*rennerstabel!$AL224</f>
        <v>0</v>
      </c>
      <c r="J224" s="87">
        <f>SUM(rennerstabel!$U224:$Z224)*rennerstabel!$AL224</f>
        <v>0</v>
      </c>
      <c r="K224" s="88">
        <f>SUM(rennerstabel!$AA224:$AF224)*rennerstabel!$AL224</f>
        <v>0</v>
      </c>
      <c r="L224" s="89">
        <f>IFERROR(VLOOKUP(rennerstabel!$F224,Etappe1[[Rit 1]:[Punten]],2,0),0)</f>
        <v>0</v>
      </c>
      <c r="M224" s="89">
        <f>IFERROR(VLOOKUP(rennerstabel!$F224,Etappe2[[Rit 2]:[Punten]],2,0),0)</f>
        <v>0</v>
      </c>
      <c r="N224" s="89">
        <f>IFERROR(VLOOKUP(rennerstabel!$F224,Etappe3[[Rit 3]:[Punten]],2,0),0)</f>
        <v>0</v>
      </c>
      <c r="O224" s="89">
        <f>IFERROR(VLOOKUP(rennerstabel!$F224,Etappe4[[Rit 4]:[Punten]],2,0),0)</f>
        <v>0</v>
      </c>
      <c r="P224" s="89">
        <f>IFERROR(VLOOKUP(rennerstabel!$F224,Etappe5[[Rit 5]:[Punten]],2,0),0)</f>
        <v>0</v>
      </c>
      <c r="Q224" s="89">
        <f>IFERROR(VLOOKUP(rennerstabel!$F224,Etappe6[[Rit 6]:[Punten]],2,0),0)</f>
        <v>0</v>
      </c>
      <c r="R224" s="89">
        <f>IFERROR(VLOOKUP(rennerstabel!$F224,Etappe7[[Rit 7]:[Punten]],2,0),0)</f>
        <v>0</v>
      </c>
      <c r="S224" s="89">
        <f>IFERROR(VLOOKUP(rennerstabel!$F224,Etappe8[[Rit 8]:[Punten]],2,0),0)</f>
        <v>0</v>
      </c>
      <c r="T224" s="89">
        <f>IFERROR(VLOOKUP(rennerstabel!$F224,Etappe9[[Rit 9]:[Punten]],2,0),0)</f>
        <v>0</v>
      </c>
      <c r="U224" s="90">
        <f>IFERROR(VLOOKUP(rennerstabel!$F224,Etappe10[[Rit 10]:[Punten]],2,0),0)</f>
        <v>0</v>
      </c>
      <c r="V224" s="90">
        <f>IFERROR(VLOOKUP(rennerstabel!$F224,Etappe11[[Rit 11]:[Punten]],2,0),0)</f>
        <v>0</v>
      </c>
      <c r="W224" s="90">
        <f>IFERROR(VLOOKUP(rennerstabel!$F224,Etappe12[[Rit 12]:[Punten]],2,0),0)</f>
        <v>0</v>
      </c>
      <c r="X224" s="90">
        <f>IFERROR(VLOOKUP(rennerstabel!$F224,Etappe13[[Rit 13]:[Punten]],2,0),0)</f>
        <v>0</v>
      </c>
      <c r="Y224" s="90">
        <f>IFERROR(VLOOKUP(rennerstabel!$F224,Etappe14[[Rit 14]:[Punten]],2,0),0)</f>
        <v>0</v>
      </c>
      <c r="Z224" s="90">
        <f>IFERROR(VLOOKUP(rennerstabel!$F224,Etappe15[[Rit 15]:[Punten]],2,0),0)</f>
        <v>0</v>
      </c>
      <c r="AA224" s="91">
        <f>IFERROR(VLOOKUP(rennerstabel!$F224,Etappe16[[Rit 16]:[Punten]],2,0),0)</f>
        <v>0</v>
      </c>
      <c r="AB224" s="91">
        <f>IFERROR(VLOOKUP(rennerstabel!$F224,Etappe17[[Rit 17]:[Punten]],2,0),0)</f>
        <v>0</v>
      </c>
      <c r="AC224" s="91">
        <f>IFERROR(VLOOKUP(rennerstabel!$F224,Etappe18[[Rit 18]:[Punten]],2,0),0)</f>
        <v>0</v>
      </c>
      <c r="AD224" s="91">
        <f>IFERROR(VLOOKUP(rennerstabel!$F224,Etappe19[[Rit 19]:[Punten]],2,0),0)</f>
        <v>0</v>
      </c>
      <c r="AE224" s="91">
        <f>IFERROR(VLOOKUP(rennerstabel!$F224,Etappe20[[Rit 20]:[Punten]],2,0),0)</f>
        <v>0</v>
      </c>
      <c r="AF224" s="91">
        <f>IFERROR(VLOOKUP(rennerstabel!$F224,Etappe21[[Rit 21]:[Punten]],2,0),0)</f>
        <v>0</v>
      </c>
      <c r="AG224" s="83">
        <f>IFERROR(VLOOKUP(rennerstabel!$F224,TableGeel[[Renners]:[Punten]],2,0),0)</f>
        <v>0</v>
      </c>
      <c r="AH224" s="83">
        <f>IFERROR(VLOOKUP(rennerstabel!$F224,TablePloeg[[Renners]:[Punten]],2,0),0)</f>
        <v>0</v>
      </c>
      <c r="AI224" s="83">
        <f>IFERROR(VLOOKUP(rennerstabel!$F224,TableGroen[[Renners]:[Punten]],2,0),0)</f>
        <v>0</v>
      </c>
      <c r="AJ224" s="83">
        <f>IFERROR(VLOOKUP(rennerstabel!$F224,TableBolletjes[[Renners]:[Punten]],2,0),0)</f>
        <v>0</v>
      </c>
      <c r="AK224" s="83">
        <f>IFERROR(VLOOKUP(rennerstabel!$F224,TableWit[[Renners]:[Punten]],2,0),0)</f>
        <v>0</v>
      </c>
      <c r="AL224" s="92">
        <f>IF(rennerstabel!$D224="DNS",0,1)</f>
        <v>1</v>
      </c>
    </row>
    <row r="225" spans="1:38" x14ac:dyDescent="0.25">
      <c r="A225" s="93"/>
      <c r="B225" s="93"/>
      <c r="C225" s="93"/>
      <c r="D225" s="93"/>
      <c r="E225" s="94">
        <v>224</v>
      </c>
      <c r="F225" s="84" t="s">
        <v>528</v>
      </c>
      <c r="G225" s="84" t="s">
        <v>485</v>
      </c>
      <c r="H225" s="85">
        <f>SUM(L225:AK225)*rennerstabel!$AL225</f>
        <v>0</v>
      </c>
      <c r="I225" s="86">
        <f>SUM(rennerstabel!$L225:$T225)*rennerstabel!$AL225</f>
        <v>0</v>
      </c>
      <c r="J225" s="87">
        <f>SUM(rennerstabel!$U225:$Z225)*rennerstabel!$AL225</f>
        <v>0</v>
      </c>
      <c r="K225" s="88">
        <f>SUM(rennerstabel!$AA225:$AF225)*rennerstabel!$AL225</f>
        <v>0</v>
      </c>
      <c r="L225" s="89">
        <f>IFERROR(VLOOKUP(rennerstabel!$F225,Etappe1[[Rit 1]:[Punten]],2,0),0)</f>
        <v>0</v>
      </c>
      <c r="M225" s="89">
        <f>IFERROR(VLOOKUP(rennerstabel!$F225,Etappe2[[Rit 2]:[Punten]],2,0),0)</f>
        <v>0</v>
      </c>
      <c r="N225" s="89">
        <f>IFERROR(VLOOKUP(rennerstabel!$F225,Etappe3[[Rit 3]:[Punten]],2,0),0)</f>
        <v>0</v>
      </c>
      <c r="O225" s="89">
        <f>IFERROR(VLOOKUP(rennerstabel!$F225,Etappe4[[Rit 4]:[Punten]],2,0),0)</f>
        <v>0</v>
      </c>
      <c r="P225" s="89">
        <f>IFERROR(VLOOKUP(rennerstabel!$F225,Etappe5[[Rit 5]:[Punten]],2,0),0)</f>
        <v>0</v>
      </c>
      <c r="Q225" s="89">
        <f>IFERROR(VLOOKUP(rennerstabel!$F225,Etappe6[[Rit 6]:[Punten]],2,0),0)</f>
        <v>0</v>
      </c>
      <c r="R225" s="89">
        <f>IFERROR(VLOOKUP(rennerstabel!$F225,Etappe7[[Rit 7]:[Punten]],2,0),0)</f>
        <v>0</v>
      </c>
      <c r="S225" s="89">
        <f>IFERROR(VLOOKUP(rennerstabel!$F225,Etappe8[[Rit 8]:[Punten]],2,0),0)</f>
        <v>0</v>
      </c>
      <c r="T225" s="89">
        <f>IFERROR(VLOOKUP(rennerstabel!$F225,Etappe9[[Rit 9]:[Punten]],2,0),0)</f>
        <v>0</v>
      </c>
      <c r="U225" s="90">
        <f>IFERROR(VLOOKUP(rennerstabel!$F225,Etappe10[[Rit 10]:[Punten]],2,0),0)</f>
        <v>0</v>
      </c>
      <c r="V225" s="90">
        <f>IFERROR(VLOOKUP(rennerstabel!$F225,Etappe11[[Rit 11]:[Punten]],2,0),0)</f>
        <v>0</v>
      </c>
      <c r="W225" s="90">
        <f>IFERROR(VLOOKUP(rennerstabel!$F225,Etappe12[[Rit 12]:[Punten]],2,0),0)</f>
        <v>0</v>
      </c>
      <c r="X225" s="90">
        <f>IFERROR(VLOOKUP(rennerstabel!$F225,Etappe13[[Rit 13]:[Punten]],2,0),0)</f>
        <v>0</v>
      </c>
      <c r="Y225" s="90">
        <f>IFERROR(VLOOKUP(rennerstabel!$F225,Etappe14[[Rit 14]:[Punten]],2,0),0)</f>
        <v>0</v>
      </c>
      <c r="Z225" s="90">
        <f>IFERROR(VLOOKUP(rennerstabel!$F225,Etappe15[[Rit 15]:[Punten]],2,0),0)</f>
        <v>0</v>
      </c>
      <c r="AA225" s="91">
        <f>IFERROR(VLOOKUP(rennerstabel!$F225,Etappe16[[Rit 16]:[Punten]],2,0),0)</f>
        <v>0</v>
      </c>
      <c r="AB225" s="91">
        <f>IFERROR(VLOOKUP(rennerstabel!$F225,Etappe17[[Rit 17]:[Punten]],2,0),0)</f>
        <v>0</v>
      </c>
      <c r="AC225" s="91">
        <f>IFERROR(VLOOKUP(rennerstabel!$F225,Etappe18[[Rit 18]:[Punten]],2,0),0)</f>
        <v>0</v>
      </c>
      <c r="AD225" s="91">
        <f>IFERROR(VLOOKUP(rennerstabel!$F225,Etappe19[[Rit 19]:[Punten]],2,0),0)</f>
        <v>0</v>
      </c>
      <c r="AE225" s="91">
        <f>IFERROR(VLOOKUP(rennerstabel!$F225,Etappe20[[Rit 20]:[Punten]],2,0),0)</f>
        <v>0</v>
      </c>
      <c r="AF225" s="91">
        <f>IFERROR(VLOOKUP(rennerstabel!$F225,Etappe21[[Rit 21]:[Punten]],2,0),0)</f>
        <v>0</v>
      </c>
      <c r="AG225" s="93">
        <f>IFERROR(VLOOKUP(rennerstabel!$F225,TableGeel[[Renners]:[Punten]],2,0),0)</f>
        <v>0</v>
      </c>
      <c r="AH225" s="93">
        <f>IFERROR(VLOOKUP(rennerstabel!$F225,TablePloeg[[Renners]:[Punten]],2,0),0)</f>
        <v>0</v>
      </c>
      <c r="AI225" s="93">
        <f>IFERROR(VLOOKUP(rennerstabel!$F225,TableGroen[[Renners]:[Punten]],2,0),0)</f>
        <v>0</v>
      </c>
      <c r="AJ225" s="93">
        <f>IFERROR(VLOOKUP(rennerstabel!$F225,TableBolletjes[[Renners]:[Punten]],2,0),0)</f>
        <v>0</v>
      </c>
      <c r="AK225" s="93">
        <f>IFERROR(VLOOKUP(rennerstabel!$F225,TableWit[[Renners]:[Punten]],2,0),0)</f>
        <v>0</v>
      </c>
      <c r="AL225" s="95">
        <f>IF(rennerstabel!$D225="DNS",0,1)</f>
        <v>1</v>
      </c>
    </row>
    <row r="226" spans="1:38" x14ac:dyDescent="0.25">
      <c r="A226" s="83"/>
      <c r="B226" s="83"/>
      <c r="C226" s="83"/>
      <c r="D226" s="83"/>
      <c r="E226" s="84">
        <v>225</v>
      </c>
      <c r="F226" s="84" t="s">
        <v>529</v>
      </c>
      <c r="G226" s="84" t="s">
        <v>485</v>
      </c>
      <c r="H226" s="85">
        <f>SUM(L226:AK226)*rennerstabel!$AL226</f>
        <v>0</v>
      </c>
      <c r="I226" s="86">
        <f>SUM(rennerstabel!$L226:$T226)*rennerstabel!$AL226</f>
        <v>0</v>
      </c>
      <c r="J226" s="87">
        <f>SUM(rennerstabel!$U226:$Z226)*rennerstabel!$AL226</f>
        <v>0</v>
      </c>
      <c r="K226" s="88">
        <f>SUM(rennerstabel!$AA226:$AF226)*rennerstabel!$AL226</f>
        <v>0</v>
      </c>
      <c r="L226" s="89">
        <f>IFERROR(VLOOKUP(rennerstabel!$F226,Etappe1[[Rit 1]:[Punten]],2,0),0)</f>
        <v>0</v>
      </c>
      <c r="M226" s="89">
        <f>IFERROR(VLOOKUP(rennerstabel!$F226,Etappe2[[Rit 2]:[Punten]],2,0),0)</f>
        <v>0</v>
      </c>
      <c r="N226" s="89">
        <f>IFERROR(VLOOKUP(rennerstabel!$F226,Etappe3[[Rit 3]:[Punten]],2,0),0)</f>
        <v>0</v>
      </c>
      <c r="O226" s="89">
        <f>IFERROR(VLOOKUP(rennerstabel!$F226,Etappe4[[Rit 4]:[Punten]],2,0),0)</f>
        <v>0</v>
      </c>
      <c r="P226" s="89">
        <f>IFERROR(VLOOKUP(rennerstabel!$F226,Etappe5[[Rit 5]:[Punten]],2,0),0)</f>
        <v>0</v>
      </c>
      <c r="Q226" s="89">
        <f>IFERROR(VLOOKUP(rennerstabel!$F226,Etappe6[[Rit 6]:[Punten]],2,0),0)</f>
        <v>0</v>
      </c>
      <c r="R226" s="89">
        <f>IFERROR(VLOOKUP(rennerstabel!$F226,Etappe7[[Rit 7]:[Punten]],2,0),0)</f>
        <v>0</v>
      </c>
      <c r="S226" s="89">
        <f>IFERROR(VLOOKUP(rennerstabel!$F226,Etappe8[[Rit 8]:[Punten]],2,0),0)</f>
        <v>0</v>
      </c>
      <c r="T226" s="89">
        <f>IFERROR(VLOOKUP(rennerstabel!$F226,Etappe9[[Rit 9]:[Punten]],2,0),0)</f>
        <v>0</v>
      </c>
      <c r="U226" s="90">
        <f>IFERROR(VLOOKUP(rennerstabel!$F226,Etappe10[[Rit 10]:[Punten]],2,0),0)</f>
        <v>0</v>
      </c>
      <c r="V226" s="90">
        <f>IFERROR(VLOOKUP(rennerstabel!$F226,Etappe11[[Rit 11]:[Punten]],2,0),0)</f>
        <v>0</v>
      </c>
      <c r="W226" s="90">
        <f>IFERROR(VLOOKUP(rennerstabel!$F226,Etappe12[[Rit 12]:[Punten]],2,0),0)</f>
        <v>0</v>
      </c>
      <c r="X226" s="90">
        <f>IFERROR(VLOOKUP(rennerstabel!$F226,Etappe13[[Rit 13]:[Punten]],2,0),0)</f>
        <v>0</v>
      </c>
      <c r="Y226" s="90">
        <f>IFERROR(VLOOKUP(rennerstabel!$F226,Etappe14[[Rit 14]:[Punten]],2,0),0)</f>
        <v>0</v>
      </c>
      <c r="Z226" s="90">
        <f>IFERROR(VLOOKUP(rennerstabel!$F226,Etappe15[[Rit 15]:[Punten]],2,0),0)</f>
        <v>0</v>
      </c>
      <c r="AA226" s="91">
        <f>IFERROR(VLOOKUP(rennerstabel!$F226,Etappe16[[Rit 16]:[Punten]],2,0),0)</f>
        <v>0</v>
      </c>
      <c r="AB226" s="91">
        <f>IFERROR(VLOOKUP(rennerstabel!$F226,Etappe17[[Rit 17]:[Punten]],2,0),0)</f>
        <v>0</v>
      </c>
      <c r="AC226" s="91">
        <f>IFERROR(VLOOKUP(rennerstabel!$F226,Etappe18[[Rit 18]:[Punten]],2,0),0)</f>
        <v>0</v>
      </c>
      <c r="AD226" s="91">
        <f>IFERROR(VLOOKUP(rennerstabel!$F226,Etappe19[[Rit 19]:[Punten]],2,0),0)</f>
        <v>0</v>
      </c>
      <c r="AE226" s="91">
        <f>IFERROR(VLOOKUP(rennerstabel!$F226,Etappe20[[Rit 20]:[Punten]],2,0),0)</f>
        <v>0</v>
      </c>
      <c r="AF226" s="91">
        <f>IFERROR(VLOOKUP(rennerstabel!$F226,Etappe21[[Rit 21]:[Punten]],2,0),0)</f>
        <v>0</v>
      </c>
      <c r="AG226" s="83">
        <f>IFERROR(VLOOKUP(rennerstabel!$F226,TableGeel[[Renners]:[Punten]],2,0),0)</f>
        <v>0</v>
      </c>
      <c r="AH226" s="83">
        <f>IFERROR(VLOOKUP(rennerstabel!$F226,TablePloeg[[Renners]:[Punten]],2,0),0)</f>
        <v>0</v>
      </c>
      <c r="AI226" s="83">
        <f>IFERROR(VLOOKUP(rennerstabel!$F226,TableGroen[[Renners]:[Punten]],2,0),0)</f>
        <v>0</v>
      </c>
      <c r="AJ226" s="83">
        <f>IFERROR(VLOOKUP(rennerstabel!$F226,TableBolletjes[[Renners]:[Punten]],2,0),0)</f>
        <v>0</v>
      </c>
      <c r="AK226" s="83">
        <f>IFERROR(VLOOKUP(rennerstabel!$F226,TableWit[[Renners]:[Punten]],2,0),0)</f>
        <v>0</v>
      </c>
      <c r="AL226" s="92">
        <f>IF(rennerstabel!$D226="DNS",0,1)</f>
        <v>1</v>
      </c>
    </row>
    <row r="227" spans="1:38" x14ac:dyDescent="0.25">
      <c r="A227" s="93"/>
      <c r="B227" s="93"/>
      <c r="C227" s="93"/>
      <c r="D227" s="93"/>
      <c r="E227" s="94">
        <v>226</v>
      </c>
      <c r="F227" s="84" t="s">
        <v>530</v>
      </c>
      <c r="G227" s="84" t="s">
        <v>441</v>
      </c>
      <c r="H227" s="85">
        <f>SUM(L227:AK227)*rennerstabel!$AL227</f>
        <v>0</v>
      </c>
      <c r="I227" s="86">
        <f>SUM(rennerstabel!$L227:$T227)*rennerstabel!$AL227</f>
        <v>0</v>
      </c>
      <c r="J227" s="87">
        <f>SUM(rennerstabel!$U227:$Z227)*rennerstabel!$AL227</f>
        <v>0</v>
      </c>
      <c r="K227" s="88">
        <f>SUM(rennerstabel!$AA227:$AF227)*rennerstabel!$AL227</f>
        <v>0</v>
      </c>
      <c r="L227" s="89">
        <f>IFERROR(VLOOKUP(rennerstabel!$F227,Etappe1[[Rit 1]:[Punten]],2,0),0)</f>
        <v>0</v>
      </c>
      <c r="M227" s="89">
        <f>IFERROR(VLOOKUP(rennerstabel!$F227,Etappe2[[Rit 2]:[Punten]],2,0),0)</f>
        <v>0</v>
      </c>
      <c r="N227" s="89">
        <f>IFERROR(VLOOKUP(rennerstabel!$F227,Etappe3[[Rit 3]:[Punten]],2,0),0)</f>
        <v>0</v>
      </c>
      <c r="O227" s="89">
        <f>IFERROR(VLOOKUP(rennerstabel!$F227,Etappe4[[Rit 4]:[Punten]],2,0),0)</f>
        <v>0</v>
      </c>
      <c r="P227" s="89">
        <f>IFERROR(VLOOKUP(rennerstabel!$F227,Etappe5[[Rit 5]:[Punten]],2,0),0)</f>
        <v>0</v>
      </c>
      <c r="Q227" s="89">
        <f>IFERROR(VLOOKUP(rennerstabel!$F227,Etappe6[[Rit 6]:[Punten]],2,0),0)</f>
        <v>0</v>
      </c>
      <c r="R227" s="89">
        <f>IFERROR(VLOOKUP(rennerstabel!$F227,Etappe7[[Rit 7]:[Punten]],2,0),0)</f>
        <v>0</v>
      </c>
      <c r="S227" s="89">
        <f>IFERROR(VLOOKUP(rennerstabel!$F227,Etappe8[[Rit 8]:[Punten]],2,0),0)</f>
        <v>0</v>
      </c>
      <c r="T227" s="89">
        <f>IFERROR(VLOOKUP(rennerstabel!$F227,Etappe9[[Rit 9]:[Punten]],2,0),0)</f>
        <v>0</v>
      </c>
      <c r="U227" s="90">
        <f>IFERROR(VLOOKUP(rennerstabel!$F227,Etappe10[[Rit 10]:[Punten]],2,0),0)</f>
        <v>0</v>
      </c>
      <c r="V227" s="90">
        <f>IFERROR(VLOOKUP(rennerstabel!$F227,Etappe11[[Rit 11]:[Punten]],2,0),0)</f>
        <v>0</v>
      </c>
      <c r="W227" s="90">
        <f>IFERROR(VLOOKUP(rennerstabel!$F227,Etappe12[[Rit 12]:[Punten]],2,0),0)</f>
        <v>0</v>
      </c>
      <c r="X227" s="90">
        <f>IFERROR(VLOOKUP(rennerstabel!$F227,Etappe13[[Rit 13]:[Punten]],2,0),0)</f>
        <v>0</v>
      </c>
      <c r="Y227" s="90">
        <f>IFERROR(VLOOKUP(rennerstabel!$F227,Etappe14[[Rit 14]:[Punten]],2,0),0)</f>
        <v>0</v>
      </c>
      <c r="Z227" s="90">
        <f>IFERROR(VLOOKUP(rennerstabel!$F227,Etappe15[[Rit 15]:[Punten]],2,0),0)</f>
        <v>0</v>
      </c>
      <c r="AA227" s="91">
        <f>IFERROR(VLOOKUP(rennerstabel!$F227,Etappe16[[Rit 16]:[Punten]],2,0),0)</f>
        <v>0</v>
      </c>
      <c r="AB227" s="91">
        <f>IFERROR(VLOOKUP(rennerstabel!$F227,Etappe17[[Rit 17]:[Punten]],2,0),0)</f>
        <v>0</v>
      </c>
      <c r="AC227" s="91">
        <f>IFERROR(VLOOKUP(rennerstabel!$F227,Etappe18[[Rit 18]:[Punten]],2,0),0)</f>
        <v>0</v>
      </c>
      <c r="AD227" s="91">
        <f>IFERROR(VLOOKUP(rennerstabel!$F227,Etappe19[[Rit 19]:[Punten]],2,0),0)</f>
        <v>0</v>
      </c>
      <c r="AE227" s="91">
        <f>IFERROR(VLOOKUP(rennerstabel!$F227,Etappe20[[Rit 20]:[Punten]],2,0),0)</f>
        <v>0</v>
      </c>
      <c r="AF227" s="91">
        <f>IFERROR(VLOOKUP(rennerstabel!$F227,Etappe21[[Rit 21]:[Punten]],2,0),0)</f>
        <v>0</v>
      </c>
      <c r="AG227" s="93">
        <f>IFERROR(VLOOKUP(rennerstabel!$F227,TableGeel[[Renners]:[Punten]],2,0),0)</f>
        <v>0</v>
      </c>
      <c r="AH227" s="93">
        <f>IFERROR(VLOOKUP(rennerstabel!$F227,TablePloeg[[Renners]:[Punten]],2,0),0)</f>
        <v>0</v>
      </c>
      <c r="AI227" s="93">
        <f>IFERROR(VLOOKUP(rennerstabel!$F227,TableGroen[[Renners]:[Punten]],2,0),0)</f>
        <v>0</v>
      </c>
      <c r="AJ227" s="93">
        <f>IFERROR(VLOOKUP(rennerstabel!$F227,TableBolletjes[[Renners]:[Punten]],2,0),0)</f>
        <v>0</v>
      </c>
      <c r="AK227" s="93">
        <f>IFERROR(VLOOKUP(rennerstabel!$F227,TableWit[[Renners]:[Punten]],2,0),0)</f>
        <v>0</v>
      </c>
      <c r="AL227" s="95">
        <f>IF(rennerstabel!$D227="DNS",0,1)</f>
        <v>1</v>
      </c>
    </row>
    <row r="228" spans="1:38" x14ac:dyDescent="0.25">
      <c r="A228" s="83"/>
      <c r="B228" s="83"/>
      <c r="C228" s="83"/>
      <c r="D228" s="83"/>
      <c r="E228" s="84">
        <v>227</v>
      </c>
      <c r="F228" s="84" t="s">
        <v>531</v>
      </c>
      <c r="G228" s="84" t="s">
        <v>383</v>
      </c>
      <c r="H228" s="85">
        <f>SUM(L228:AK228)*rennerstabel!$AL228</f>
        <v>0</v>
      </c>
      <c r="I228" s="86">
        <f>SUM(rennerstabel!$L228:$T228)*rennerstabel!$AL228</f>
        <v>0</v>
      </c>
      <c r="J228" s="87">
        <f>SUM(rennerstabel!$U228:$Z228)*rennerstabel!$AL228</f>
        <v>0</v>
      </c>
      <c r="K228" s="88">
        <f>SUM(rennerstabel!$AA228:$AF228)*rennerstabel!$AL228</f>
        <v>0</v>
      </c>
      <c r="L228" s="89">
        <f>IFERROR(VLOOKUP(rennerstabel!$F228,Etappe1[[Rit 1]:[Punten]],2,0),0)</f>
        <v>0</v>
      </c>
      <c r="M228" s="89">
        <f>IFERROR(VLOOKUP(rennerstabel!$F228,Etappe2[[Rit 2]:[Punten]],2,0),0)</f>
        <v>0</v>
      </c>
      <c r="N228" s="89">
        <f>IFERROR(VLOOKUP(rennerstabel!$F228,Etappe3[[Rit 3]:[Punten]],2,0),0)</f>
        <v>0</v>
      </c>
      <c r="O228" s="89">
        <f>IFERROR(VLOOKUP(rennerstabel!$F228,Etappe4[[Rit 4]:[Punten]],2,0),0)</f>
        <v>0</v>
      </c>
      <c r="P228" s="89">
        <f>IFERROR(VLOOKUP(rennerstabel!$F228,Etappe5[[Rit 5]:[Punten]],2,0),0)</f>
        <v>0</v>
      </c>
      <c r="Q228" s="89">
        <f>IFERROR(VLOOKUP(rennerstabel!$F228,Etappe6[[Rit 6]:[Punten]],2,0),0)</f>
        <v>0</v>
      </c>
      <c r="R228" s="89">
        <f>IFERROR(VLOOKUP(rennerstabel!$F228,Etappe7[[Rit 7]:[Punten]],2,0),0)</f>
        <v>0</v>
      </c>
      <c r="S228" s="89">
        <f>IFERROR(VLOOKUP(rennerstabel!$F228,Etappe8[[Rit 8]:[Punten]],2,0),0)</f>
        <v>0</v>
      </c>
      <c r="T228" s="89">
        <f>IFERROR(VLOOKUP(rennerstabel!$F228,Etappe9[[Rit 9]:[Punten]],2,0),0)</f>
        <v>0</v>
      </c>
      <c r="U228" s="90">
        <f>IFERROR(VLOOKUP(rennerstabel!$F228,Etappe10[[Rit 10]:[Punten]],2,0),0)</f>
        <v>0</v>
      </c>
      <c r="V228" s="90">
        <f>IFERROR(VLOOKUP(rennerstabel!$F228,Etappe11[[Rit 11]:[Punten]],2,0),0)</f>
        <v>0</v>
      </c>
      <c r="W228" s="90">
        <f>IFERROR(VLOOKUP(rennerstabel!$F228,Etappe12[[Rit 12]:[Punten]],2,0),0)</f>
        <v>0</v>
      </c>
      <c r="X228" s="90">
        <f>IFERROR(VLOOKUP(rennerstabel!$F228,Etappe13[[Rit 13]:[Punten]],2,0),0)</f>
        <v>0</v>
      </c>
      <c r="Y228" s="90">
        <f>IFERROR(VLOOKUP(rennerstabel!$F228,Etappe14[[Rit 14]:[Punten]],2,0),0)</f>
        <v>0</v>
      </c>
      <c r="Z228" s="90">
        <f>IFERROR(VLOOKUP(rennerstabel!$F228,Etappe15[[Rit 15]:[Punten]],2,0),0)</f>
        <v>0</v>
      </c>
      <c r="AA228" s="91">
        <f>IFERROR(VLOOKUP(rennerstabel!$F228,Etappe16[[Rit 16]:[Punten]],2,0),0)</f>
        <v>0</v>
      </c>
      <c r="AB228" s="91">
        <f>IFERROR(VLOOKUP(rennerstabel!$F228,Etappe17[[Rit 17]:[Punten]],2,0),0)</f>
        <v>0</v>
      </c>
      <c r="AC228" s="91">
        <f>IFERROR(VLOOKUP(rennerstabel!$F228,Etappe18[[Rit 18]:[Punten]],2,0),0)</f>
        <v>0</v>
      </c>
      <c r="AD228" s="91">
        <f>IFERROR(VLOOKUP(rennerstabel!$F228,Etappe19[[Rit 19]:[Punten]],2,0),0)</f>
        <v>0</v>
      </c>
      <c r="AE228" s="91">
        <f>IFERROR(VLOOKUP(rennerstabel!$F228,Etappe20[[Rit 20]:[Punten]],2,0),0)</f>
        <v>0</v>
      </c>
      <c r="AF228" s="91">
        <f>IFERROR(VLOOKUP(rennerstabel!$F228,Etappe21[[Rit 21]:[Punten]],2,0),0)</f>
        <v>0</v>
      </c>
      <c r="AG228" s="83">
        <f>IFERROR(VLOOKUP(rennerstabel!$F228,TableGeel[[Renners]:[Punten]],2,0),0)</f>
        <v>0</v>
      </c>
      <c r="AH228" s="83">
        <f>IFERROR(VLOOKUP(rennerstabel!$F228,TablePloeg[[Renners]:[Punten]],2,0),0)</f>
        <v>0</v>
      </c>
      <c r="AI228" s="83">
        <f>IFERROR(VLOOKUP(rennerstabel!$F228,TableGroen[[Renners]:[Punten]],2,0),0)</f>
        <v>0</v>
      </c>
      <c r="AJ228" s="83">
        <f>IFERROR(VLOOKUP(rennerstabel!$F228,TableBolletjes[[Renners]:[Punten]],2,0),0)</f>
        <v>0</v>
      </c>
      <c r="AK228" s="83">
        <f>IFERROR(VLOOKUP(rennerstabel!$F228,TableWit[[Renners]:[Punten]],2,0),0)</f>
        <v>0</v>
      </c>
      <c r="AL228" s="92">
        <f>IF(rennerstabel!$D228="DNS",0,1)</f>
        <v>1</v>
      </c>
    </row>
    <row r="229" spans="1:38" x14ac:dyDescent="0.25">
      <c r="A229" s="93"/>
      <c r="B229" s="93"/>
      <c r="C229" s="93"/>
      <c r="D229" s="93"/>
      <c r="E229" s="94">
        <v>228</v>
      </c>
      <c r="F229" s="84" t="s">
        <v>532</v>
      </c>
      <c r="G229" s="84" t="s">
        <v>383</v>
      </c>
      <c r="H229" s="85">
        <f>SUM(L229:AK229)*rennerstabel!$AL229</f>
        <v>0</v>
      </c>
      <c r="I229" s="86">
        <f>SUM(rennerstabel!$L229:$T229)*rennerstabel!$AL229</f>
        <v>0</v>
      </c>
      <c r="J229" s="87">
        <f>SUM(rennerstabel!$U229:$Z229)*rennerstabel!$AL229</f>
        <v>0</v>
      </c>
      <c r="K229" s="88">
        <f>SUM(rennerstabel!$AA229:$AF229)*rennerstabel!$AL229</f>
        <v>0</v>
      </c>
      <c r="L229" s="89">
        <f>IFERROR(VLOOKUP(rennerstabel!$F229,Etappe1[[Rit 1]:[Punten]],2,0),0)</f>
        <v>0</v>
      </c>
      <c r="M229" s="89">
        <f>IFERROR(VLOOKUP(rennerstabel!$F229,Etappe2[[Rit 2]:[Punten]],2,0),0)</f>
        <v>0</v>
      </c>
      <c r="N229" s="89">
        <f>IFERROR(VLOOKUP(rennerstabel!$F229,Etappe3[[Rit 3]:[Punten]],2,0),0)</f>
        <v>0</v>
      </c>
      <c r="O229" s="89">
        <f>IFERROR(VLOOKUP(rennerstabel!$F229,Etappe4[[Rit 4]:[Punten]],2,0),0)</f>
        <v>0</v>
      </c>
      <c r="P229" s="89">
        <f>IFERROR(VLOOKUP(rennerstabel!$F229,Etappe5[[Rit 5]:[Punten]],2,0),0)</f>
        <v>0</v>
      </c>
      <c r="Q229" s="89">
        <f>IFERROR(VLOOKUP(rennerstabel!$F229,Etappe6[[Rit 6]:[Punten]],2,0),0)</f>
        <v>0</v>
      </c>
      <c r="R229" s="89">
        <f>IFERROR(VLOOKUP(rennerstabel!$F229,Etappe7[[Rit 7]:[Punten]],2,0),0)</f>
        <v>0</v>
      </c>
      <c r="S229" s="89">
        <f>IFERROR(VLOOKUP(rennerstabel!$F229,Etappe8[[Rit 8]:[Punten]],2,0),0)</f>
        <v>0</v>
      </c>
      <c r="T229" s="89">
        <f>IFERROR(VLOOKUP(rennerstabel!$F229,Etappe9[[Rit 9]:[Punten]],2,0),0)</f>
        <v>0</v>
      </c>
      <c r="U229" s="90">
        <f>IFERROR(VLOOKUP(rennerstabel!$F229,Etappe10[[Rit 10]:[Punten]],2,0),0)</f>
        <v>0</v>
      </c>
      <c r="V229" s="90">
        <f>IFERROR(VLOOKUP(rennerstabel!$F229,Etappe11[[Rit 11]:[Punten]],2,0),0)</f>
        <v>0</v>
      </c>
      <c r="W229" s="90">
        <f>IFERROR(VLOOKUP(rennerstabel!$F229,Etappe12[[Rit 12]:[Punten]],2,0),0)</f>
        <v>0</v>
      </c>
      <c r="X229" s="90">
        <f>IFERROR(VLOOKUP(rennerstabel!$F229,Etappe13[[Rit 13]:[Punten]],2,0),0)</f>
        <v>0</v>
      </c>
      <c r="Y229" s="90">
        <f>IFERROR(VLOOKUP(rennerstabel!$F229,Etappe14[[Rit 14]:[Punten]],2,0),0)</f>
        <v>0</v>
      </c>
      <c r="Z229" s="90">
        <f>IFERROR(VLOOKUP(rennerstabel!$F229,Etappe15[[Rit 15]:[Punten]],2,0),0)</f>
        <v>0</v>
      </c>
      <c r="AA229" s="91">
        <f>IFERROR(VLOOKUP(rennerstabel!$F229,Etappe16[[Rit 16]:[Punten]],2,0),0)</f>
        <v>0</v>
      </c>
      <c r="AB229" s="91">
        <f>IFERROR(VLOOKUP(rennerstabel!$F229,Etappe17[[Rit 17]:[Punten]],2,0),0)</f>
        <v>0</v>
      </c>
      <c r="AC229" s="91">
        <f>IFERROR(VLOOKUP(rennerstabel!$F229,Etappe18[[Rit 18]:[Punten]],2,0),0)</f>
        <v>0</v>
      </c>
      <c r="AD229" s="91">
        <f>IFERROR(VLOOKUP(rennerstabel!$F229,Etappe19[[Rit 19]:[Punten]],2,0),0)</f>
        <v>0</v>
      </c>
      <c r="AE229" s="91">
        <f>IFERROR(VLOOKUP(rennerstabel!$F229,Etappe20[[Rit 20]:[Punten]],2,0),0)</f>
        <v>0</v>
      </c>
      <c r="AF229" s="91">
        <f>IFERROR(VLOOKUP(rennerstabel!$F229,Etappe21[[Rit 21]:[Punten]],2,0),0)</f>
        <v>0</v>
      </c>
      <c r="AG229" s="93">
        <f>IFERROR(VLOOKUP(rennerstabel!$F229,TableGeel[[Renners]:[Punten]],2,0),0)</f>
        <v>0</v>
      </c>
      <c r="AH229" s="93">
        <f>IFERROR(VLOOKUP(rennerstabel!$F229,TablePloeg[[Renners]:[Punten]],2,0),0)</f>
        <v>0</v>
      </c>
      <c r="AI229" s="93">
        <f>IFERROR(VLOOKUP(rennerstabel!$F229,TableGroen[[Renners]:[Punten]],2,0),0)</f>
        <v>0</v>
      </c>
      <c r="AJ229" s="93">
        <f>IFERROR(VLOOKUP(rennerstabel!$F229,TableBolletjes[[Renners]:[Punten]],2,0),0)</f>
        <v>0</v>
      </c>
      <c r="AK229" s="93">
        <f>IFERROR(VLOOKUP(rennerstabel!$F229,TableWit[[Renners]:[Punten]],2,0),0)</f>
        <v>0</v>
      </c>
      <c r="AL229" s="95">
        <f>IF(rennerstabel!$D229="DNS",0,1)</f>
        <v>1</v>
      </c>
    </row>
    <row r="230" spans="1:38" x14ac:dyDescent="0.25">
      <c r="A230" s="83"/>
      <c r="B230" s="83"/>
      <c r="C230" s="83"/>
      <c r="D230" s="83"/>
      <c r="E230" s="84">
        <v>229</v>
      </c>
      <c r="F230" s="84" t="s">
        <v>533</v>
      </c>
      <c r="G230" s="84" t="s">
        <v>422</v>
      </c>
      <c r="H230" s="85">
        <f>SUM(L230:AK230)*rennerstabel!$AL230</f>
        <v>0</v>
      </c>
      <c r="I230" s="86">
        <f>SUM(rennerstabel!$L230:$T230)*rennerstabel!$AL230</f>
        <v>0</v>
      </c>
      <c r="J230" s="87">
        <f>SUM(rennerstabel!$U230:$Z230)*rennerstabel!$AL230</f>
        <v>0</v>
      </c>
      <c r="K230" s="88">
        <f>SUM(rennerstabel!$AA230:$AF230)*rennerstabel!$AL230</f>
        <v>0</v>
      </c>
      <c r="L230" s="89">
        <f>IFERROR(VLOOKUP(rennerstabel!$F230,Etappe1[[Rit 1]:[Punten]],2,0),0)</f>
        <v>0</v>
      </c>
      <c r="M230" s="89">
        <f>IFERROR(VLOOKUP(rennerstabel!$F230,Etappe2[[Rit 2]:[Punten]],2,0),0)</f>
        <v>0</v>
      </c>
      <c r="N230" s="89">
        <f>IFERROR(VLOOKUP(rennerstabel!$F230,Etappe3[[Rit 3]:[Punten]],2,0),0)</f>
        <v>0</v>
      </c>
      <c r="O230" s="89">
        <f>IFERROR(VLOOKUP(rennerstabel!$F230,Etappe4[[Rit 4]:[Punten]],2,0),0)</f>
        <v>0</v>
      </c>
      <c r="P230" s="89">
        <f>IFERROR(VLOOKUP(rennerstabel!$F230,Etappe5[[Rit 5]:[Punten]],2,0),0)</f>
        <v>0</v>
      </c>
      <c r="Q230" s="89">
        <f>IFERROR(VLOOKUP(rennerstabel!$F230,Etappe6[[Rit 6]:[Punten]],2,0),0)</f>
        <v>0</v>
      </c>
      <c r="R230" s="89">
        <f>IFERROR(VLOOKUP(rennerstabel!$F230,Etappe7[[Rit 7]:[Punten]],2,0),0)</f>
        <v>0</v>
      </c>
      <c r="S230" s="89">
        <f>IFERROR(VLOOKUP(rennerstabel!$F230,Etappe8[[Rit 8]:[Punten]],2,0),0)</f>
        <v>0</v>
      </c>
      <c r="T230" s="89">
        <f>IFERROR(VLOOKUP(rennerstabel!$F230,Etappe9[[Rit 9]:[Punten]],2,0),0)</f>
        <v>0</v>
      </c>
      <c r="U230" s="90">
        <f>IFERROR(VLOOKUP(rennerstabel!$F230,Etappe10[[Rit 10]:[Punten]],2,0),0)</f>
        <v>0</v>
      </c>
      <c r="V230" s="90">
        <f>IFERROR(VLOOKUP(rennerstabel!$F230,Etappe11[[Rit 11]:[Punten]],2,0),0)</f>
        <v>0</v>
      </c>
      <c r="W230" s="90">
        <f>IFERROR(VLOOKUP(rennerstabel!$F230,Etappe12[[Rit 12]:[Punten]],2,0),0)</f>
        <v>0</v>
      </c>
      <c r="X230" s="90">
        <f>IFERROR(VLOOKUP(rennerstabel!$F230,Etappe13[[Rit 13]:[Punten]],2,0),0)</f>
        <v>0</v>
      </c>
      <c r="Y230" s="90">
        <f>IFERROR(VLOOKUP(rennerstabel!$F230,Etappe14[[Rit 14]:[Punten]],2,0),0)</f>
        <v>0</v>
      </c>
      <c r="Z230" s="90">
        <f>IFERROR(VLOOKUP(rennerstabel!$F230,Etappe15[[Rit 15]:[Punten]],2,0),0)</f>
        <v>0</v>
      </c>
      <c r="AA230" s="91">
        <f>IFERROR(VLOOKUP(rennerstabel!$F230,Etappe16[[Rit 16]:[Punten]],2,0),0)</f>
        <v>0</v>
      </c>
      <c r="AB230" s="91">
        <f>IFERROR(VLOOKUP(rennerstabel!$F230,Etappe17[[Rit 17]:[Punten]],2,0),0)</f>
        <v>0</v>
      </c>
      <c r="AC230" s="91">
        <f>IFERROR(VLOOKUP(rennerstabel!$F230,Etappe18[[Rit 18]:[Punten]],2,0),0)</f>
        <v>0</v>
      </c>
      <c r="AD230" s="91">
        <f>IFERROR(VLOOKUP(rennerstabel!$F230,Etappe19[[Rit 19]:[Punten]],2,0),0)</f>
        <v>0</v>
      </c>
      <c r="AE230" s="91">
        <f>IFERROR(VLOOKUP(rennerstabel!$F230,Etappe20[[Rit 20]:[Punten]],2,0),0)</f>
        <v>0</v>
      </c>
      <c r="AF230" s="91">
        <f>IFERROR(VLOOKUP(rennerstabel!$F230,Etappe21[[Rit 21]:[Punten]],2,0),0)</f>
        <v>0</v>
      </c>
      <c r="AG230" s="83">
        <f>IFERROR(VLOOKUP(rennerstabel!$F230,TableGeel[[Renners]:[Punten]],2,0),0)</f>
        <v>0</v>
      </c>
      <c r="AH230" s="83">
        <f>IFERROR(VLOOKUP(rennerstabel!$F230,TablePloeg[[Renners]:[Punten]],2,0),0)</f>
        <v>0</v>
      </c>
      <c r="AI230" s="83">
        <f>IFERROR(VLOOKUP(rennerstabel!$F230,TableGroen[[Renners]:[Punten]],2,0),0)</f>
        <v>0</v>
      </c>
      <c r="AJ230" s="83">
        <f>IFERROR(VLOOKUP(rennerstabel!$F230,TableBolletjes[[Renners]:[Punten]],2,0),0)</f>
        <v>0</v>
      </c>
      <c r="AK230" s="83">
        <f>IFERROR(VLOOKUP(rennerstabel!$F230,TableWit[[Renners]:[Punten]],2,0),0)</f>
        <v>0</v>
      </c>
      <c r="AL230" s="92">
        <f>IF(rennerstabel!$D230="DNS",0,1)</f>
        <v>1</v>
      </c>
    </row>
    <row r="231" spans="1:38" x14ac:dyDescent="0.25">
      <c r="A231" s="93"/>
      <c r="B231" s="93"/>
      <c r="C231" s="93"/>
      <c r="D231" s="93"/>
      <c r="E231" s="94">
        <v>230</v>
      </c>
      <c r="F231" s="84" t="s">
        <v>534</v>
      </c>
      <c r="G231" s="84" t="s">
        <v>422</v>
      </c>
      <c r="H231" s="85">
        <f>SUM(L231:AK231)*rennerstabel!$AL231</f>
        <v>0</v>
      </c>
      <c r="I231" s="86">
        <f>SUM(rennerstabel!$L231:$T231)*rennerstabel!$AL231</f>
        <v>0</v>
      </c>
      <c r="J231" s="87">
        <f>SUM(rennerstabel!$U231:$Z231)*rennerstabel!$AL231</f>
        <v>0</v>
      </c>
      <c r="K231" s="88">
        <f>SUM(rennerstabel!$AA231:$AF231)*rennerstabel!$AL231</f>
        <v>0</v>
      </c>
      <c r="L231" s="89">
        <f>IFERROR(VLOOKUP(rennerstabel!$F231,Etappe1[[Rit 1]:[Punten]],2,0),0)</f>
        <v>0</v>
      </c>
      <c r="M231" s="89">
        <f>IFERROR(VLOOKUP(rennerstabel!$F231,Etappe2[[Rit 2]:[Punten]],2,0),0)</f>
        <v>0</v>
      </c>
      <c r="N231" s="89">
        <f>IFERROR(VLOOKUP(rennerstabel!$F231,Etappe3[[Rit 3]:[Punten]],2,0),0)</f>
        <v>0</v>
      </c>
      <c r="O231" s="89">
        <f>IFERROR(VLOOKUP(rennerstabel!$F231,Etappe4[[Rit 4]:[Punten]],2,0),0)</f>
        <v>0</v>
      </c>
      <c r="P231" s="89">
        <f>IFERROR(VLOOKUP(rennerstabel!$F231,Etappe5[[Rit 5]:[Punten]],2,0),0)</f>
        <v>0</v>
      </c>
      <c r="Q231" s="89">
        <f>IFERROR(VLOOKUP(rennerstabel!$F231,Etappe6[[Rit 6]:[Punten]],2,0),0)</f>
        <v>0</v>
      </c>
      <c r="R231" s="89">
        <f>IFERROR(VLOOKUP(rennerstabel!$F231,Etappe7[[Rit 7]:[Punten]],2,0),0)</f>
        <v>0</v>
      </c>
      <c r="S231" s="89">
        <f>IFERROR(VLOOKUP(rennerstabel!$F231,Etappe8[[Rit 8]:[Punten]],2,0),0)</f>
        <v>0</v>
      </c>
      <c r="T231" s="89">
        <f>IFERROR(VLOOKUP(rennerstabel!$F231,Etappe9[[Rit 9]:[Punten]],2,0),0)</f>
        <v>0</v>
      </c>
      <c r="U231" s="90">
        <f>IFERROR(VLOOKUP(rennerstabel!$F231,Etappe10[[Rit 10]:[Punten]],2,0),0)</f>
        <v>0</v>
      </c>
      <c r="V231" s="90">
        <f>IFERROR(VLOOKUP(rennerstabel!$F231,Etappe11[[Rit 11]:[Punten]],2,0),0)</f>
        <v>0</v>
      </c>
      <c r="W231" s="90">
        <f>IFERROR(VLOOKUP(rennerstabel!$F231,Etappe12[[Rit 12]:[Punten]],2,0),0)</f>
        <v>0</v>
      </c>
      <c r="X231" s="90">
        <f>IFERROR(VLOOKUP(rennerstabel!$F231,Etappe13[[Rit 13]:[Punten]],2,0),0)</f>
        <v>0</v>
      </c>
      <c r="Y231" s="90">
        <f>IFERROR(VLOOKUP(rennerstabel!$F231,Etappe14[[Rit 14]:[Punten]],2,0),0)</f>
        <v>0</v>
      </c>
      <c r="Z231" s="90">
        <f>IFERROR(VLOOKUP(rennerstabel!$F231,Etappe15[[Rit 15]:[Punten]],2,0),0)</f>
        <v>0</v>
      </c>
      <c r="AA231" s="91">
        <f>IFERROR(VLOOKUP(rennerstabel!$F231,Etappe16[[Rit 16]:[Punten]],2,0),0)</f>
        <v>0</v>
      </c>
      <c r="AB231" s="91">
        <f>IFERROR(VLOOKUP(rennerstabel!$F231,Etappe17[[Rit 17]:[Punten]],2,0),0)</f>
        <v>0</v>
      </c>
      <c r="AC231" s="91">
        <f>IFERROR(VLOOKUP(rennerstabel!$F231,Etappe18[[Rit 18]:[Punten]],2,0),0)</f>
        <v>0</v>
      </c>
      <c r="AD231" s="91">
        <f>IFERROR(VLOOKUP(rennerstabel!$F231,Etappe19[[Rit 19]:[Punten]],2,0),0)</f>
        <v>0</v>
      </c>
      <c r="AE231" s="91">
        <f>IFERROR(VLOOKUP(rennerstabel!$F231,Etappe20[[Rit 20]:[Punten]],2,0),0)</f>
        <v>0</v>
      </c>
      <c r="AF231" s="91">
        <f>IFERROR(VLOOKUP(rennerstabel!$F231,Etappe21[[Rit 21]:[Punten]],2,0),0)</f>
        <v>0</v>
      </c>
      <c r="AG231" s="93">
        <f>IFERROR(VLOOKUP(rennerstabel!$F231,TableGeel[[Renners]:[Punten]],2,0),0)</f>
        <v>0</v>
      </c>
      <c r="AH231" s="93">
        <f>IFERROR(VLOOKUP(rennerstabel!$F231,TablePloeg[[Renners]:[Punten]],2,0),0)</f>
        <v>0</v>
      </c>
      <c r="AI231" s="93">
        <f>IFERROR(VLOOKUP(rennerstabel!$F231,TableGroen[[Renners]:[Punten]],2,0),0)</f>
        <v>0</v>
      </c>
      <c r="AJ231" s="93">
        <f>IFERROR(VLOOKUP(rennerstabel!$F231,TableBolletjes[[Renners]:[Punten]],2,0),0)</f>
        <v>0</v>
      </c>
      <c r="AK231" s="93">
        <f>IFERROR(VLOOKUP(rennerstabel!$F231,TableWit[[Renners]:[Punten]],2,0),0)</f>
        <v>0</v>
      </c>
      <c r="AL231" s="95">
        <f>IF(rennerstabel!$D231="DNS",0,1)</f>
        <v>1</v>
      </c>
    </row>
    <row r="232" spans="1:38" x14ac:dyDescent="0.25">
      <c r="A232" s="83"/>
      <c r="B232" s="83"/>
      <c r="C232" s="83"/>
      <c r="D232" s="83"/>
      <c r="E232" s="84">
        <v>231</v>
      </c>
      <c r="F232" s="84" t="s">
        <v>535</v>
      </c>
      <c r="G232" s="84" t="s">
        <v>422</v>
      </c>
      <c r="H232" s="85">
        <f>SUM(L232:AK232)*rennerstabel!$AL232</f>
        <v>0</v>
      </c>
      <c r="I232" s="86">
        <f>SUM(rennerstabel!$L232:$T232)*rennerstabel!$AL232</f>
        <v>0</v>
      </c>
      <c r="J232" s="87">
        <f>SUM(rennerstabel!$U232:$Z232)*rennerstabel!$AL232</f>
        <v>0</v>
      </c>
      <c r="K232" s="88">
        <f>SUM(rennerstabel!$AA232:$AF232)*rennerstabel!$AL232</f>
        <v>0</v>
      </c>
      <c r="L232" s="89">
        <f>IFERROR(VLOOKUP(rennerstabel!$F232,Etappe1[[Rit 1]:[Punten]],2,0),0)</f>
        <v>0</v>
      </c>
      <c r="M232" s="89">
        <f>IFERROR(VLOOKUP(rennerstabel!$F232,Etappe2[[Rit 2]:[Punten]],2,0),0)</f>
        <v>0</v>
      </c>
      <c r="N232" s="89">
        <f>IFERROR(VLOOKUP(rennerstabel!$F232,Etappe3[[Rit 3]:[Punten]],2,0),0)</f>
        <v>0</v>
      </c>
      <c r="O232" s="89">
        <f>IFERROR(VLOOKUP(rennerstabel!$F232,Etappe4[[Rit 4]:[Punten]],2,0),0)</f>
        <v>0</v>
      </c>
      <c r="P232" s="89">
        <f>IFERROR(VLOOKUP(rennerstabel!$F232,Etappe5[[Rit 5]:[Punten]],2,0),0)</f>
        <v>0</v>
      </c>
      <c r="Q232" s="89">
        <f>IFERROR(VLOOKUP(rennerstabel!$F232,Etappe6[[Rit 6]:[Punten]],2,0),0)</f>
        <v>0</v>
      </c>
      <c r="R232" s="89">
        <f>IFERROR(VLOOKUP(rennerstabel!$F232,Etappe7[[Rit 7]:[Punten]],2,0),0)</f>
        <v>0</v>
      </c>
      <c r="S232" s="89">
        <f>IFERROR(VLOOKUP(rennerstabel!$F232,Etappe8[[Rit 8]:[Punten]],2,0),0)</f>
        <v>0</v>
      </c>
      <c r="T232" s="89">
        <f>IFERROR(VLOOKUP(rennerstabel!$F232,Etappe9[[Rit 9]:[Punten]],2,0),0)</f>
        <v>0</v>
      </c>
      <c r="U232" s="90">
        <f>IFERROR(VLOOKUP(rennerstabel!$F232,Etappe10[[Rit 10]:[Punten]],2,0),0)</f>
        <v>0</v>
      </c>
      <c r="V232" s="90">
        <f>IFERROR(VLOOKUP(rennerstabel!$F232,Etappe11[[Rit 11]:[Punten]],2,0),0)</f>
        <v>0</v>
      </c>
      <c r="W232" s="90">
        <f>IFERROR(VLOOKUP(rennerstabel!$F232,Etappe12[[Rit 12]:[Punten]],2,0),0)</f>
        <v>0</v>
      </c>
      <c r="X232" s="90">
        <f>IFERROR(VLOOKUP(rennerstabel!$F232,Etappe13[[Rit 13]:[Punten]],2,0),0)</f>
        <v>0</v>
      </c>
      <c r="Y232" s="90">
        <f>IFERROR(VLOOKUP(rennerstabel!$F232,Etappe14[[Rit 14]:[Punten]],2,0),0)</f>
        <v>0</v>
      </c>
      <c r="Z232" s="90">
        <f>IFERROR(VLOOKUP(rennerstabel!$F232,Etappe15[[Rit 15]:[Punten]],2,0),0)</f>
        <v>0</v>
      </c>
      <c r="AA232" s="91">
        <f>IFERROR(VLOOKUP(rennerstabel!$F232,Etappe16[[Rit 16]:[Punten]],2,0),0)</f>
        <v>0</v>
      </c>
      <c r="AB232" s="91">
        <f>IFERROR(VLOOKUP(rennerstabel!$F232,Etappe17[[Rit 17]:[Punten]],2,0),0)</f>
        <v>0</v>
      </c>
      <c r="AC232" s="91">
        <f>IFERROR(VLOOKUP(rennerstabel!$F232,Etappe18[[Rit 18]:[Punten]],2,0),0)</f>
        <v>0</v>
      </c>
      <c r="AD232" s="91">
        <f>IFERROR(VLOOKUP(rennerstabel!$F232,Etappe19[[Rit 19]:[Punten]],2,0),0)</f>
        <v>0</v>
      </c>
      <c r="AE232" s="91">
        <f>IFERROR(VLOOKUP(rennerstabel!$F232,Etappe20[[Rit 20]:[Punten]],2,0),0)</f>
        <v>0</v>
      </c>
      <c r="AF232" s="91">
        <f>IFERROR(VLOOKUP(rennerstabel!$F232,Etappe21[[Rit 21]:[Punten]],2,0),0)</f>
        <v>0</v>
      </c>
      <c r="AG232" s="83">
        <f>IFERROR(VLOOKUP(rennerstabel!$F232,TableGeel[[Renners]:[Punten]],2,0),0)</f>
        <v>0</v>
      </c>
      <c r="AH232" s="83">
        <f>IFERROR(VLOOKUP(rennerstabel!$F232,TablePloeg[[Renners]:[Punten]],2,0),0)</f>
        <v>0</v>
      </c>
      <c r="AI232" s="83">
        <f>IFERROR(VLOOKUP(rennerstabel!$F232,TableGroen[[Renners]:[Punten]],2,0),0)</f>
        <v>0</v>
      </c>
      <c r="AJ232" s="83">
        <f>IFERROR(VLOOKUP(rennerstabel!$F232,TableBolletjes[[Renners]:[Punten]],2,0),0)</f>
        <v>0</v>
      </c>
      <c r="AK232" s="83">
        <f>IFERROR(VLOOKUP(rennerstabel!$F232,TableWit[[Renners]:[Punten]],2,0),0)</f>
        <v>0</v>
      </c>
      <c r="AL232" s="92">
        <f>IF(rennerstabel!$D232="DNS",0,1)</f>
        <v>1</v>
      </c>
    </row>
    <row r="233" spans="1:38" x14ac:dyDescent="0.25">
      <c r="A233" s="93"/>
      <c r="B233" s="93"/>
      <c r="C233" s="93"/>
      <c r="D233" s="93"/>
      <c r="E233" s="94">
        <v>232</v>
      </c>
      <c r="F233" s="84" t="s">
        <v>536</v>
      </c>
      <c r="G233" s="84" t="s">
        <v>506</v>
      </c>
      <c r="H233" s="85">
        <f>SUM(L233:AK233)*rennerstabel!$AL233</f>
        <v>0</v>
      </c>
      <c r="I233" s="86">
        <f>SUM(rennerstabel!$L233:$T233)*rennerstabel!$AL233</f>
        <v>0</v>
      </c>
      <c r="J233" s="87">
        <f>SUM(rennerstabel!$U233:$Z233)*rennerstabel!$AL233</f>
        <v>0</v>
      </c>
      <c r="K233" s="88">
        <f>SUM(rennerstabel!$AA233:$AF233)*rennerstabel!$AL233</f>
        <v>0</v>
      </c>
      <c r="L233" s="89">
        <f>IFERROR(VLOOKUP(rennerstabel!$F233,Etappe1[[Rit 1]:[Punten]],2,0),0)</f>
        <v>0</v>
      </c>
      <c r="M233" s="89">
        <f>IFERROR(VLOOKUP(rennerstabel!$F233,Etappe2[[Rit 2]:[Punten]],2,0),0)</f>
        <v>0</v>
      </c>
      <c r="N233" s="89">
        <f>IFERROR(VLOOKUP(rennerstabel!$F233,Etappe3[[Rit 3]:[Punten]],2,0),0)</f>
        <v>0</v>
      </c>
      <c r="O233" s="89">
        <f>IFERROR(VLOOKUP(rennerstabel!$F233,Etappe4[[Rit 4]:[Punten]],2,0),0)</f>
        <v>0</v>
      </c>
      <c r="P233" s="89">
        <f>IFERROR(VLOOKUP(rennerstabel!$F233,Etappe5[[Rit 5]:[Punten]],2,0),0)</f>
        <v>0</v>
      </c>
      <c r="Q233" s="89">
        <f>IFERROR(VLOOKUP(rennerstabel!$F233,Etappe6[[Rit 6]:[Punten]],2,0),0)</f>
        <v>0</v>
      </c>
      <c r="R233" s="89">
        <f>IFERROR(VLOOKUP(rennerstabel!$F233,Etappe7[[Rit 7]:[Punten]],2,0),0)</f>
        <v>0</v>
      </c>
      <c r="S233" s="89">
        <f>IFERROR(VLOOKUP(rennerstabel!$F233,Etappe8[[Rit 8]:[Punten]],2,0),0)</f>
        <v>0</v>
      </c>
      <c r="T233" s="89">
        <f>IFERROR(VLOOKUP(rennerstabel!$F233,Etappe9[[Rit 9]:[Punten]],2,0),0)</f>
        <v>0</v>
      </c>
      <c r="U233" s="90">
        <f>IFERROR(VLOOKUP(rennerstabel!$F233,Etappe10[[Rit 10]:[Punten]],2,0),0)</f>
        <v>0</v>
      </c>
      <c r="V233" s="90">
        <f>IFERROR(VLOOKUP(rennerstabel!$F233,Etappe11[[Rit 11]:[Punten]],2,0),0)</f>
        <v>0</v>
      </c>
      <c r="W233" s="90">
        <f>IFERROR(VLOOKUP(rennerstabel!$F233,Etappe12[[Rit 12]:[Punten]],2,0),0)</f>
        <v>0</v>
      </c>
      <c r="X233" s="90">
        <f>IFERROR(VLOOKUP(rennerstabel!$F233,Etappe13[[Rit 13]:[Punten]],2,0),0)</f>
        <v>0</v>
      </c>
      <c r="Y233" s="90">
        <f>IFERROR(VLOOKUP(rennerstabel!$F233,Etappe14[[Rit 14]:[Punten]],2,0),0)</f>
        <v>0</v>
      </c>
      <c r="Z233" s="90">
        <f>IFERROR(VLOOKUP(rennerstabel!$F233,Etappe15[[Rit 15]:[Punten]],2,0),0)</f>
        <v>0</v>
      </c>
      <c r="AA233" s="91">
        <f>IFERROR(VLOOKUP(rennerstabel!$F233,Etappe16[[Rit 16]:[Punten]],2,0),0)</f>
        <v>0</v>
      </c>
      <c r="AB233" s="91">
        <f>IFERROR(VLOOKUP(rennerstabel!$F233,Etappe17[[Rit 17]:[Punten]],2,0),0)</f>
        <v>0</v>
      </c>
      <c r="AC233" s="91">
        <f>IFERROR(VLOOKUP(rennerstabel!$F233,Etappe18[[Rit 18]:[Punten]],2,0),0)</f>
        <v>0</v>
      </c>
      <c r="AD233" s="91">
        <f>IFERROR(VLOOKUP(rennerstabel!$F233,Etappe19[[Rit 19]:[Punten]],2,0),0)</f>
        <v>0</v>
      </c>
      <c r="AE233" s="91">
        <f>IFERROR(VLOOKUP(rennerstabel!$F233,Etappe20[[Rit 20]:[Punten]],2,0),0)</f>
        <v>0</v>
      </c>
      <c r="AF233" s="91">
        <f>IFERROR(VLOOKUP(rennerstabel!$F233,Etappe21[[Rit 21]:[Punten]],2,0),0)</f>
        <v>0</v>
      </c>
      <c r="AG233" s="93">
        <f>IFERROR(VLOOKUP(rennerstabel!$F233,TableGeel[[Renners]:[Punten]],2,0),0)</f>
        <v>0</v>
      </c>
      <c r="AH233" s="93">
        <f>IFERROR(VLOOKUP(rennerstabel!$F233,TablePloeg[[Renners]:[Punten]],2,0),0)</f>
        <v>0</v>
      </c>
      <c r="AI233" s="93">
        <f>IFERROR(VLOOKUP(rennerstabel!$F233,TableGroen[[Renners]:[Punten]],2,0),0)</f>
        <v>0</v>
      </c>
      <c r="AJ233" s="93">
        <f>IFERROR(VLOOKUP(rennerstabel!$F233,TableBolletjes[[Renners]:[Punten]],2,0),0)</f>
        <v>0</v>
      </c>
      <c r="AK233" s="93">
        <f>IFERROR(VLOOKUP(rennerstabel!$F233,TableWit[[Renners]:[Punten]],2,0),0)</f>
        <v>0</v>
      </c>
      <c r="AL233" s="95">
        <f>IF(rennerstabel!$D233="DNS",0,1)</f>
        <v>1</v>
      </c>
    </row>
    <row r="234" spans="1:38" x14ac:dyDescent="0.25">
      <c r="A234" s="83"/>
      <c r="B234" s="83"/>
      <c r="C234" s="83"/>
      <c r="D234" s="83"/>
      <c r="E234" s="84">
        <v>233</v>
      </c>
      <c r="F234" s="84" t="s">
        <v>537</v>
      </c>
      <c r="G234" s="84" t="s">
        <v>190</v>
      </c>
      <c r="H234" s="85">
        <f>SUM(L234:AK234)*rennerstabel!$AL234</f>
        <v>0</v>
      </c>
      <c r="I234" s="86">
        <f>SUM(rennerstabel!$L234:$T234)*rennerstabel!$AL234</f>
        <v>0</v>
      </c>
      <c r="J234" s="87">
        <f>SUM(rennerstabel!$U234:$Z234)*rennerstabel!$AL234</f>
        <v>0</v>
      </c>
      <c r="K234" s="88">
        <f>SUM(rennerstabel!$AA234:$AF234)*rennerstabel!$AL234</f>
        <v>0</v>
      </c>
      <c r="L234" s="89">
        <f>IFERROR(VLOOKUP(rennerstabel!$F234,Etappe1[[Rit 1]:[Punten]],2,0),0)</f>
        <v>0</v>
      </c>
      <c r="M234" s="89">
        <f>IFERROR(VLOOKUP(rennerstabel!$F234,Etappe2[[Rit 2]:[Punten]],2,0),0)</f>
        <v>0</v>
      </c>
      <c r="N234" s="89">
        <f>IFERROR(VLOOKUP(rennerstabel!$F234,Etappe3[[Rit 3]:[Punten]],2,0),0)</f>
        <v>0</v>
      </c>
      <c r="O234" s="89">
        <f>IFERROR(VLOOKUP(rennerstabel!$F234,Etappe4[[Rit 4]:[Punten]],2,0),0)</f>
        <v>0</v>
      </c>
      <c r="P234" s="89">
        <f>IFERROR(VLOOKUP(rennerstabel!$F234,Etappe5[[Rit 5]:[Punten]],2,0),0)</f>
        <v>0</v>
      </c>
      <c r="Q234" s="89">
        <f>IFERROR(VLOOKUP(rennerstabel!$F234,Etappe6[[Rit 6]:[Punten]],2,0),0)</f>
        <v>0</v>
      </c>
      <c r="R234" s="89">
        <f>IFERROR(VLOOKUP(rennerstabel!$F234,Etappe7[[Rit 7]:[Punten]],2,0),0)</f>
        <v>0</v>
      </c>
      <c r="S234" s="89">
        <f>IFERROR(VLOOKUP(rennerstabel!$F234,Etappe8[[Rit 8]:[Punten]],2,0),0)</f>
        <v>0</v>
      </c>
      <c r="T234" s="89">
        <f>IFERROR(VLOOKUP(rennerstabel!$F234,Etappe9[[Rit 9]:[Punten]],2,0),0)</f>
        <v>0</v>
      </c>
      <c r="U234" s="90">
        <f>IFERROR(VLOOKUP(rennerstabel!$F234,Etappe10[[Rit 10]:[Punten]],2,0),0)</f>
        <v>0</v>
      </c>
      <c r="V234" s="90">
        <f>IFERROR(VLOOKUP(rennerstabel!$F234,Etappe11[[Rit 11]:[Punten]],2,0),0)</f>
        <v>0</v>
      </c>
      <c r="W234" s="90">
        <f>IFERROR(VLOOKUP(rennerstabel!$F234,Etappe12[[Rit 12]:[Punten]],2,0),0)</f>
        <v>0</v>
      </c>
      <c r="X234" s="90">
        <f>IFERROR(VLOOKUP(rennerstabel!$F234,Etappe13[[Rit 13]:[Punten]],2,0),0)</f>
        <v>0</v>
      </c>
      <c r="Y234" s="90">
        <f>IFERROR(VLOOKUP(rennerstabel!$F234,Etappe14[[Rit 14]:[Punten]],2,0),0)</f>
        <v>0</v>
      </c>
      <c r="Z234" s="90">
        <f>IFERROR(VLOOKUP(rennerstabel!$F234,Etappe15[[Rit 15]:[Punten]],2,0),0)</f>
        <v>0</v>
      </c>
      <c r="AA234" s="91">
        <f>IFERROR(VLOOKUP(rennerstabel!$F234,Etappe16[[Rit 16]:[Punten]],2,0),0)</f>
        <v>0</v>
      </c>
      <c r="AB234" s="91">
        <f>IFERROR(VLOOKUP(rennerstabel!$F234,Etappe17[[Rit 17]:[Punten]],2,0),0)</f>
        <v>0</v>
      </c>
      <c r="AC234" s="91">
        <f>IFERROR(VLOOKUP(rennerstabel!$F234,Etappe18[[Rit 18]:[Punten]],2,0),0)</f>
        <v>0</v>
      </c>
      <c r="AD234" s="91">
        <f>IFERROR(VLOOKUP(rennerstabel!$F234,Etappe19[[Rit 19]:[Punten]],2,0),0)</f>
        <v>0</v>
      </c>
      <c r="AE234" s="91">
        <f>IFERROR(VLOOKUP(rennerstabel!$F234,Etappe20[[Rit 20]:[Punten]],2,0),0)</f>
        <v>0</v>
      </c>
      <c r="AF234" s="91">
        <f>IFERROR(VLOOKUP(rennerstabel!$F234,Etappe21[[Rit 21]:[Punten]],2,0),0)</f>
        <v>0</v>
      </c>
      <c r="AG234" s="83">
        <f>IFERROR(VLOOKUP(rennerstabel!$F234,TableGeel[[Renners]:[Punten]],2,0),0)</f>
        <v>0</v>
      </c>
      <c r="AH234" s="83">
        <f>IFERROR(VLOOKUP(rennerstabel!$F234,TablePloeg[[Renners]:[Punten]],2,0),0)</f>
        <v>0</v>
      </c>
      <c r="AI234" s="83">
        <f>IFERROR(VLOOKUP(rennerstabel!$F234,TableGroen[[Renners]:[Punten]],2,0),0)</f>
        <v>0</v>
      </c>
      <c r="AJ234" s="83">
        <f>IFERROR(VLOOKUP(rennerstabel!$F234,TableBolletjes[[Renners]:[Punten]],2,0),0)</f>
        <v>0</v>
      </c>
      <c r="AK234" s="83">
        <f>IFERROR(VLOOKUP(rennerstabel!$F234,TableWit[[Renners]:[Punten]],2,0),0)</f>
        <v>0</v>
      </c>
      <c r="AL234" s="92">
        <f>IF(rennerstabel!$D234="DNS",0,1)</f>
        <v>1</v>
      </c>
    </row>
    <row r="235" spans="1:38" x14ac:dyDescent="0.25">
      <c r="A235" s="93"/>
      <c r="B235" s="93"/>
      <c r="C235" s="93"/>
      <c r="D235" s="93"/>
      <c r="E235" s="94">
        <v>234</v>
      </c>
      <c r="F235" s="84" t="s">
        <v>570</v>
      </c>
      <c r="G235" s="84" t="s">
        <v>340</v>
      </c>
      <c r="H235" s="85">
        <f>SUM(L235:AK235)*rennerstabel!$AL235</f>
        <v>0</v>
      </c>
      <c r="I235" s="86">
        <f>SUM(rennerstabel!$L235:$T235)*rennerstabel!$AL235</f>
        <v>0</v>
      </c>
      <c r="J235" s="87">
        <f>SUM(rennerstabel!$U235:$Z235)*rennerstabel!$AL235</f>
        <v>0</v>
      </c>
      <c r="K235" s="88">
        <f>SUM(rennerstabel!$AA235:$AF235)*rennerstabel!$AL235</f>
        <v>0</v>
      </c>
      <c r="L235" s="89">
        <f>IFERROR(VLOOKUP(rennerstabel!$F235,Etappe1[[Rit 1]:[Punten]],2,0),0)</f>
        <v>0</v>
      </c>
      <c r="M235" s="89">
        <f>IFERROR(VLOOKUP(rennerstabel!$F235,Etappe2[[Rit 2]:[Punten]],2,0),0)</f>
        <v>0</v>
      </c>
      <c r="N235" s="89">
        <f>IFERROR(VLOOKUP(rennerstabel!$F235,Etappe3[[Rit 3]:[Punten]],2,0),0)</f>
        <v>0</v>
      </c>
      <c r="O235" s="89">
        <f>IFERROR(VLOOKUP(rennerstabel!$F235,Etappe4[[Rit 4]:[Punten]],2,0),0)</f>
        <v>0</v>
      </c>
      <c r="P235" s="89">
        <f>IFERROR(VLOOKUP(rennerstabel!$F235,Etappe5[[Rit 5]:[Punten]],2,0),0)</f>
        <v>0</v>
      </c>
      <c r="Q235" s="89">
        <f>IFERROR(VLOOKUP(rennerstabel!$F235,Etappe6[[Rit 6]:[Punten]],2,0),0)</f>
        <v>0</v>
      </c>
      <c r="R235" s="89">
        <f>IFERROR(VLOOKUP(rennerstabel!$F235,Etappe7[[Rit 7]:[Punten]],2,0),0)</f>
        <v>0</v>
      </c>
      <c r="S235" s="89">
        <f>IFERROR(VLOOKUP(rennerstabel!$F235,Etappe8[[Rit 8]:[Punten]],2,0),0)</f>
        <v>0</v>
      </c>
      <c r="T235" s="89">
        <f>IFERROR(VLOOKUP(rennerstabel!$F235,Etappe9[[Rit 9]:[Punten]],2,0),0)</f>
        <v>0</v>
      </c>
      <c r="U235" s="90">
        <f>IFERROR(VLOOKUP(rennerstabel!$F235,Etappe10[[Rit 10]:[Punten]],2,0),0)</f>
        <v>0</v>
      </c>
      <c r="V235" s="90">
        <f>IFERROR(VLOOKUP(rennerstabel!$F235,Etappe11[[Rit 11]:[Punten]],2,0),0)</f>
        <v>0</v>
      </c>
      <c r="W235" s="90">
        <f>IFERROR(VLOOKUP(rennerstabel!$F235,Etappe12[[Rit 12]:[Punten]],2,0),0)</f>
        <v>0</v>
      </c>
      <c r="X235" s="90">
        <f>IFERROR(VLOOKUP(rennerstabel!$F235,Etappe13[[Rit 13]:[Punten]],2,0),0)</f>
        <v>0</v>
      </c>
      <c r="Y235" s="90">
        <f>IFERROR(VLOOKUP(rennerstabel!$F235,Etappe14[[Rit 14]:[Punten]],2,0),0)</f>
        <v>0</v>
      </c>
      <c r="Z235" s="90">
        <f>IFERROR(VLOOKUP(rennerstabel!$F235,Etappe15[[Rit 15]:[Punten]],2,0),0)</f>
        <v>0</v>
      </c>
      <c r="AA235" s="91">
        <f>IFERROR(VLOOKUP(rennerstabel!$F235,Etappe16[[Rit 16]:[Punten]],2,0),0)</f>
        <v>0</v>
      </c>
      <c r="AB235" s="91">
        <f>IFERROR(VLOOKUP(rennerstabel!$F235,Etappe17[[Rit 17]:[Punten]],2,0),0)</f>
        <v>0</v>
      </c>
      <c r="AC235" s="91">
        <f>IFERROR(VLOOKUP(rennerstabel!$F235,Etappe18[[Rit 18]:[Punten]],2,0),0)</f>
        <v>0</v>
      </c>
      <c r="AD235" s="91">
        <f>IFERROR(VLOOKUP(rennerstabel!$F235,Etappe19[[Rit 19]:[Punten]],2,0),0)</f>
        <v>0</v>
      </c>
      <c r="AE235" s="91">
        <f>IFERROR(VLOOKUP(rennerstabel!$F235,Etappe20[[Rit 20]:[Punten]],2,0),0)</f>
        <v>0</v>
      </c>
      <c r="AF235" s="91">
        <f>IFERROR(VLOOKUP(rennerstabel!$F235,Etappe21[[Rit 21]:[Punten]],2,0),0)</f>
        <v>0</v>
      </c>
      <c r="AG235" s="93">
        <f>IFERROR(VLOOKUP(rennerstabel!$F235,TableGeel[[Renners]:[Punten]],2,0),0)</f>
        <v>0</v>
      </c>
      <c r="AH235" s="93">
        <f>IFERROR(VLOOKUP(rennerstabel!$F235,TablePloeg[[Renners]:[Punten]],2,0),0)</f>
        <v>0</v>
      </c>
      <c r="AI235" s="93">
        <f>IFERROR(VLOOKUP(rennerstabel!$F235,TableGroen[[Renners]:[Punten]],2,0),0)</f>
        <v>0</v>
      </c>
      <c r="AJ235" s="93">
        <f>IFERROR(VLOOKUP(rennerstabel!$F235,TableBolletjes[[Renners]:[Punten]],2,0),0)</f>
        <v>0</v>
      </c>
      <c r="AK235" s="93">
        <f>IFERROR(VLOOKUP(rennerstabel!$F235,TableWit[[Renners]:[Punten]],2,0),0)</f>
        <v>0</v>
      </c>
      <c r="AL235" s="95">
        <f>IF(rennerstabel!$D235="DNS",0,1)</f>
        <v>1</v>
      </c>
    </row>
    <row r="236" spans="1:38" x14ac:dyDescent="0.25">
      <c r="A236" s="83"/>
      <c r="B236" s="83"/>
      <c r="C236" s="83"/>
      <c r="D236" s="83"/>
      <c r="E236" s="84">
        <v>235</v>
      </c>
      <c r="F236" s="84" t="s">
        <v>765</v>
      </c>
      <c r="G236" s="84" t="s">
        <v>356</v>
      </c>
      <c r="H236" s="85">
        <f>SUM(L236:AK236)*rennerstabel!$AL236</f>
        <v>1</v>
      </c>
      <c r="I236" s="86">
        <f>SUM(rennerstabel!$L236:$T236)*rennerstabel!$AL236</f>
        <v>1</v>
      </c>
      <c r="J236" s="87">
        <f>SUM(rennerstabel!$U236:$Z236)*rennerstabel!$AL236</f>
        <v>0</v>
      </c>
      <c r="K236" s="88">
        <f>SUM(rennerstabel!$AA236:$AF236)*rennerstabel!$AL236</f>
        <v>0</v>
      </c>
      <c r="L236" s="89">
        <f>IFERROR(VLOOKUP(rennerstabel!$F236,Etappe1[[Rit 1]:[Punten]],2,0),0)</f>
        <v>1</v>
      </c>
      <c r="M236" s="89">
        <f>IFERROR(VLOOKUP(rennerstabel!$F236,Etappe2[[Rit 2]:[Punten]],2,0),0)</f>
        <v>0</v>
      </c>
      <c r="N236" s="89">
        <f>IFERROR(VLOOKUP(rennerstabel!$F236,Etappe3[[Rit 3]:[Punten]],2,0),0)</f>
        <v>0</v>
      </c>
      <c r="O236" s="89">
        <f>IFERROR(VLOOKUP(rennerstabel!$F236,Etappe4[[Rit 4]:[Punten]],2,0),0)</f>
        <v>0</v>
      </c>
      <c r="P236" s="89">
        <f>IFERROR(VLOOKUP(rennerstabel!$F236,Etappe5[[Rit 5]:[Punten]],2,0),0)</f>
        <v>0</v>
      </c>
      <c r="Q236" s="89">
        <f>IFERROR(VLOOKUP(rennerstabel!$F236,Etappe6[[Rit 6]:[Punten]],2,0),0)</f>
        <v>0</v>
      </c>
      <c r="R236" s="89">
        <f>IFERROR(VLOOKUP(rennerstabel!$F236,Etappe7[[Rit 7]:[Punten]],2,0),0)</f>
        <v>0</v>
      </c>
      <c r="S236" s="89">
        <f>IFERROR(VLOOKUP(rennerstabel!$F236,Etappe8[[Rit 8]:[Punten]],2,0),0)</f>
        <v>0</v>
      </c>
      <c r="T236" s="89">
        <f>IFERROR(VLOOKUP(rennerstabel!$F236,Etappe9[[Rit 9]:[Punten]],2,0),0)</f>
        <v>0</v>
      </c>
      <c r="U236" s="90">
        <f>IFERROR(VLOOKUP(rennerstabel!$F236,Etappe10[[Rit 10]:[Punten]],2,0),0)</f>
        <v>0</v>
      </c>
      <c r="V236" s="90">
        <f>IFERROR(VLOOKUP(rennerstabel!$F236,Etappe11[[Rit 11]:[Punten]],2,0),0)</f>
        <v>0</v>
      </c>
      <c r="W236" s="90">
        <f>IFERROR(VLOOKUP(rennerstabel!$F236,Etappe12[[Rit 12]:[Punten]],2,0),0)</f>
        <v>0</v>
      </c>
      <c r="X236" s="90">
        <f>IFERROR(VLOOKUP(rennerstabel!$F236,Etappe13[[Rit 13]:[Punten]],2,0),0)</f>
        <v>0</v>
      </c>
      <c r="Y236" s="90">
        <f>IFERROR(VLOOKUP(rennerstabel!$F236,Etappe14[[Rit 14]:[Punten]],2,0),0)</f>
        <v>0</v>
      </c>
      <c r="Z236" s="90">
        <f>IFERROR(VLOOKUP(rennerstabel!$F236,Etappe15[[Rit 15]:[Punten]],2,0),0)</f>
        <v>0</v>
      </c>
      <c r="AA236" s="91">
        <f>IFERROR(VLOOKUP(rennerstabel!$F236,Etappe16[[Rit 16]:[Punten]],2,0),0)</f>
        <v>0</v>
      </c>
      <c r="AB236" s="91">
        <f>IFERROR(VLOOKUP(rennerstabel!$F236,Etappe17[[Rit 17]:[Punten]],2,0),0)</f>
        <v>0</v>
      </c>
      <c r="AC236" s="91">
        <f>IFERROR(VLOOKUP(rennerstabel!$F236,Etappe18[[Rit 18]:[Punten]],2,0),0)</f>
        <v>0</v>
      </c>
      <c r="AD236" s="91">
        <f>IFERROR(VLOOKUP(rennerstabel!$F236,Etappe19[[Rit 19]:[Punten]],2,0),0)</f>
        <v>0</v>
      </c>
      <c r="AE236" s="91">
        <f>IFERROR(VLOOKUP(rennerstabel!$F236,Etappe20[[Rit 20]:[Punten]],2,0),0)</f>
        <v>0</v>
      </c>
      <c r="AF236" s="91">
        <f>IFERROR(VLOOKUP(rennerstabel!$F236,Etappe21[[Rit 21]:[Punten]],2,0),0)</f>
        <v>0</v>
      </c>
      <c r="AG236" s="83">
        <f>IFERROR(VLOOKUP(rennerstabel!$F236,TableGeel[[Renners]:[Punten]],2,0),0)</f>
        <v>0</v>
      </c>
      <c r="AH236" s="83">
        <f>IFERROR(VLOOKUP(rennerstabel!$F236,TablePloeg[[Renners]:[Punten]],2,0),0)</f>
        <v>0</v>
      </c>
      <c r="AI236" s="83">
        <f>IFERROR(VLOOKUP(rennerstabel!$F236,TableGroen[[Renners]:[Punten]],2,0),0)</f>
        <v>0</v>
      </c>
      <c r="AJ236" s="83">
        <f>IFERROR(VLOOKUP(rennerstabel!$F236,TableBolletjes[[Renners]:[Punten]],2,0),0)</f>
        <v>0</v>
      </c>
      <c r="AK236" s="83">
        <f>IFERROR(VLOOKUP(rennerstabel!$F236,TableWit[[Renners]:[Punten]],2,0),0)</f>
        <v>0</v>
      </c>
      <c r="AL236" s="92">
        <f>IF(rennerstabel!$D236="DNS",0,1)</f>
        <v>1</v>
      </c>
    </row>
    <row r="237" spans="1:38" x14ac:dyDescent="0.25">
      <c r="A237" s="93"/>
      <c r="B237" s="93"/>
      <c r="C237" s="93"/>
      <c r="D237" s="93"/>
      <c r="E237" s="94">
        <v>236</v>
      </c>
      <c r="F237" s="84" t="s">
        <v>768</v>
      </c>
      <c r="G237" s="84" t="s">
        <v>485</v>
      </c>
      <c r="H237" s="85">
        <f>SUM(L237:AK237)*rennerstabel!$AL237</f>
        <v>0</v>
      </c>
      <c r="I237" s="86">
        <f>SUM(rennerstabel!$L237:$T237)*rennerstabel!$AL237</f>
        <v>0</v>
      </c>
      <c r="J237" s="87">
        <f>SUM(rennerstabel!$U237:$Z237)*rennerstabel!$AL237</f>
        <v>0</v>
      </c>
      <c r="K237" s="88">
        <f>SUM(rennerstabel!$AA237:$AF237)*rennerstabel!$AL237</f>
        <v>0</v>
      </c>
      <c r="L237" s="89">
        <f>IFERROR(VLOOKUP(rennerstabel!$F237,Etappe1[[Rit 1]:[Punten]],2,0),0)</f>
        <v>0</v>
      </c>
      <c r="M237" s="89">
        <f>IFERROR(VLOOKUP(rennerstabel!$F237,Etappe2[[Rit 2]:[Punten]],2,0),0)</f>
        <v>0</v>
      </c>
      <c r="N237" s="89">
        <f>IFERROR(VLOOKUP(rennerstabel!$F237,Etappe3[[Rit 3]:[Punten]],2,0),0)</f>
        <v>0</v>
      </c>
      <c r="O237" s="89">
        <f>IFERROR(VLOOKUP(rennerstabel!$F237,Etappe4[[Rit 4]:[Punten]],2,0),0)</f>
        <v>0</v>
      </c>
      <c r="P237" s="89">
        <f>IFERROR(VLOOKUP(rennerstabel!$F237,Etappe5[[Rit 5]:[Punten]],2,0),0)</f>
        <v>0</v>
      </c>
      <c r="Q237" s="89">
        <f>IFERROR(VLOOKUP(rennerstabel!$F237,Etappe6[[Rit 6]:[Punten]],2,0),0)</f>
        <v>0</v>
      </c>
      <c r="R237" s="89">
        <f>IFERROR(VLOOKUP(rennerstabel!$F237,Etappe7[[Rit 7]:[Punten]],2,0),0)</f>
        <v>0</v>
      </c>
      <c r="S237" s="89">
        <f>IFERROR(VLOOKUP(rennerstabel!$F237,Etappe8[[Rit 8]:[Punten]],2,0),0)</f>
        <v>0</v>
      </c>
      <c r="T237" s="89">
        <f>IFERROR(VLOOKUP(rennerstabel!$F237,Etappe9[[Rit 9]:[Punten]],2,0),0)</f>
        <v>0</v>
      </c>
      <c r="U237" s="90">
        <f>IFERROR(VLOOKUP(rennerstabel!$F237,Etappe10[[Rit 10]:[Punten]],2,0),0)</f>
        <v>0</v>
      </c>
      <c r="V237" s="90">
        <f>IFERROR(VLOOKUP(rennerstabel!$F237,Etappe11[[Rit 11]:[Punten]],2,0),0)</f>
        <v>0</v>
      </c>
      <c r="W237" s="90">
        <f>IFERROR(VLOOKUP(rennerstabel!$F237,Etappe12[[Rit 12]:[Punten]],2,0),0)</f>
        <v>0</v>
      </c>
      <c r="X237" s="90">
        <f>IFERROR(VLOOKUP(rennerstabel!$F237,Etappe13[[Rit 13]:[Punten]],2,0),0)</f>
        <v>0</v>
      </c>
      <c r="Y237" s="90">
        <f>IFERROR(VLOOKUP(rennerstabel!$F237,Etappe14[[Rit 14]:[Punten]],2,0),0)</f>
        <v>0</v>
      </c>
      <c r="Z237" s="90">
        <f>IFERROR(VLOOKUP(rennerstabel!$F237,Etappe15[[Rit 15]:[Punten]],2,0),0)</f>
        <v>0</v>
      </c>
      <c r="AA237" s="91">
        <f>IFERROR(VLOOKUP(rennerstabel!$F237,Etappe16[[Rit 16]:[Punten]],2,0),0)</f>
        <v>0</v>
      </c>
      <c r="AB237" s="91">
        <f>IFERROR(VLOOKUP(rennerstabel!$F237,Etappe17[[Rit 17]:[Punten]],2,0),0)</f>
        <v>0</v>
      </c>
      <c r="AC237" s="91">
        <f>IFERROR(VLOOKUP(rennerstabel!$F237,Etappe18[[Rit 18]:[Punten]],2,0),0)</f>
        <v>0</v>
      </c>
      <c r="AD237" s="91">
        <f>IFERROR(VLOOKUP(rennerstabel!$F237,Etappe19[[Rit 19]:[Punten]],2,0),0)</f>
        <v>0</v>
      </c>
      <c r="AE237" s="91">
        <f>IFERROR(VLOOKUP(rennerstabel!$F237,Etappe20[[Rit 20]:[Punten]],2,0),0)</f>
        <v>0</v>
      </c>
      <c r="AF237" s="91">
        <f>IFERROR(VLOOKUP(rennerstabel!$F237,Etappe21[[Rit 21]:[Punten]],2,0),0)</f>
        <v>0</v>
      </c>
      <c r="AG237" s="93">
        <f>IFERROR(VLOOKUP(rennerstabel!$F237,TableGeel[[Renners]:[Punten]],2,0),0)</f>
        <v>0</v>
      </c>
      <c r="AH237" s="93">
        <f>IFERROR(VLOOKUP(rennerstabel!$F237,TablePloeg[[Renners]:[Punten]],2,0),0)</f>
        <v>0</v>
      </c>
      <c r="AI237" s="93">
        <f>IFERROR(VLOOKUP(rennerstabel!$F237,TableGroen[[Renners]:[Punten]],2,0),0)</f>
        <v>0</v>
      </c>
      <c r="AJ237" s="93">
        <f>IFERROR(VLOOKUP(rennerstabel!$F237,TableBolletjes[[Renners]:[Punten]],2,0),0)</f>
        <v>0</v>
      </c>
      <c r="AK237" s="93">
        <f>IFERROR(VLOOKUP(rennerstabel!$F237,TableWit[[Renners]:[Punten]],2,0),0)</f>
        <v>0</v>
      </c>
      <c r="AL237" s="95">
        <f>IF(rennerstabel!$D237="DNS",0,1)</f>
        <v>1</v>
      </c>
    </row>
    <row r="238" spans="1:38" x14ac:dyDescent="0.25">
      <c r="A238" s="83"/>
      <c r="B238" s="83"/>
      <c r="C238" s="83"/>
      <c r="D238" s="83" t="s">
        <v>517</v>
      </c>
      <c r="E238" s="84">
        <v>237</v>
      </c>
      <c r="F238" s="84"/>
      <c r="G238" s="84"/>
      <c r="H238" s="85">
        <f>SUM(L238:AK238)*rennerstabel!$AL238</f>
        <v>0</v>
      </c>
      <c r="I238" s="86">
        <f>SUM(rennerstabel!$L238:$T238)*rennerstabel!$AL238</f>
        <v>0</v>
      </c>
      <c r="J238" s="87">
        <f>SUM(rennerstabel!$U238:$Z238)*rennerstabel!$AL238</f>
        <v>0</v>
      </c>
      <c r="K238" s="88">
        <f>SUM(rennerstabel!$AA238:$AF238)*rennerstabel!$AL238</f>
        <v>0</v>
      </c>
      <c r="L238" s="89">
        <f>IFERROR(VLOOKUP(rennerstabel!$F238,Etappe1[[Rit 1]:[Punten]],2,0),0)</f>
        <v>0</v>
      </c>
      <c r="M238" s="89">
        <f>IFERROR(VLOOKUP(rennerstabel!$F238,Etappe2[[Rit 2]:[Punten]],2,0),0)</f>
        <v>0</v>
      </c>
      <c r="N238" s="89">
        <f>IFERROR(VLOOKUP(rennerstabel!$F238,Etappe3[[Rit 3]:[Punten]],2,0),0)</f>
        <v>0</v>
      </c>
      <c r="O238" s="89">
        <f>IFERROR(VLOOKUP(rennerstabel!$F238,Etappe4[[Rit 4]:[Punten]],2,0),0)</f>
        <v>0</v>
      </c>
      <c r="P238" s="89">
        <f>IFERROR(VLOOKUP(rennerstabel!$F238,Etappe5[[Rit 5]:[Punten]],2,0),0)</f>
        <v>0</v>
      </c>
      <c r="Q238" s="89">
        <f>IFERROR(VLOOKUP(rennerstabel!$F238,Etappe6[[Rit 6]:[Punten]],2,0),0)</f>
        <v>0</v>
      </c>
      <c r="R238" s="89">
        <f>IFERROR(VLOOKUP(rennerstabel!$F238,Etappe7[[Rit 7]:[Punten]],2,0),0)</f>
        <v>0</v>
      </c>
      <c r="S238" s="89">
        <f>IFERROR(VLOOKUP(rennerstabel!$F238,Etappe8[[Rit 8]:[Punten]],2,0),0)</f>
        <v>0</v>
      </c>
      <c r="T238" s="89">
        <f>IFERROR(VLOOKUP(rennerstabel!$F238,Etappe9[[Rit 9]:[Punten]],2,0),0)</f>
        <v>0</v>
      </c>
      <c r="U238" s="90">
        <f>IFERROR(VLOOKUP(rennerstabel!$F238,Etappe10[[Rit 10]:[Punten]],2,0),0)</f>
        <v>0</v>
      </c>
      <c r="V238" s="90">
        <f>IFERROR(VLOOKUP(rennerstabel!$F238,Etappe11[[Rit 11]:[Punten]],2,0),0)</f>
        <v>0</v>
      </c>
      <c r="W238" s="90">
        <f>IFERROR(VLOOKUP(rennerstabel!$F238,Etappe12[[Rit 12]:[Punten]],2,0),0)</f>
        <v>0</v>
      </c>
      <c r="X238" s="90">
        <f>IFERROR(VLOOKUP(rennerstabel!$F238,Etappe13[[Rit 13]:[Punten]],2,0),0)</f>
        <v>0</v>
      </c>
      <c r="Y238" s="90">
        <f>IFERROR(VLOOKUP(rennerstabel!$F238,Etappe14[[Rit 14]:[Punten]],2,0),0)</f>
        <v>0</v>
      </c>
      <c r="Z238" s="90">
        <f>IFERROR(VLOOKUP(rennerstabel!$F238,Etappe15[[Rit 15]:[Punten]],2,0),0)</f>
        <v>0</v>
      </c>
      <c r="AA238" s="91">
        <f>IFERROR(VLOOKUP(rennerstabel!$F238,Etappe16[[Rit 16]:[Punten]],2,0),0)</f>
        <v>0</v>
      </c>
      <c r="AB238" s="91">
        <f>IFERROR(VLOOKUP(rennerstabel!$F238,Etappe17[[Rit 17]:[Punten]],2,0),0)</f>
        <v>0</v>
      </c>
      <c r="AC238" s="91">
        <f>IFERROR(VLOOKUP(rennerstabel!$F238,Etappe18[[Rit 18]:[Punten]],2,0),0)</f>
        <v>0</v>
      </c>
      <c r="AD238" s="91">
        <f>IFERROR(VLOOKUP(rennerstabel!$F238,Etappe19[[Rit 19]:[Punten]],2,0),0)</f>
        <v>0</v>
      </c>
      <c r="AE238" s="91">
        <f>IFERROR(VLOOKUP(rennerstabel!$F238,Etappe20[[Rit 20]:[Punten]],2,0),0)</f>
        <v>0</v>
      </c>
      <c r="AF238" s="91">
        <f>IFERROR(VLOOKUP(rennerstabel!$F238,Etappe21[[Rit 21]:[Punten]],2,0),0)</f>
        <v>0</v>
      </c>
      <c r="AG238" s="83">
        <f>IFERROR(VLOOKUP(rennerstabel!$F238,TableGeel[[Renners]:[Punten]],2,0),0)</f>
        <v>0</v>
      </c>
      <c r="AH238" s="83">
        <f>IFERROR(VLOOKUP(rennerstabel!$F238,TablePloeg[[Renners]:[Punten]],2,0),0)</f>
        <v>0</v>
      </c>
      <c r="AI238" s="83">
        <f>IFERROR(VLOOKUP(rennerstabel!$F238,TableGroen[[Renners]:[Punten]],2,0),0)</f>
        <v>0</v>
      </c>
      <c r="AJ238" s="83">
        <f>IFERROR(VLOOKUP(rennerstabel!$F238,TableBolletjes[[Renners]:[Punten]],2,0),0)</f>
        <v>0</v>
      </c>
      <c r="AK238" s="83">
        <f>IFERROR(VLOOKUP(rennerstabel!$F238,TableWit[[Renners]:[Punten]],2,0),0)</f>
        <v>0</v>
      </c>
      <c r="AL238" s="92">
        <f>IF(rennerstabel!$D238="DNS",0,1)</f>
        <v>0</v>
      </c>
    </row>
    <row r="239" spans="1:38" x14ac:dyDescent="0.25">
      <c r="A239" s="93"/>
      <c r="B239" s="93"/>
      <c r="C239" s="93"/>
      <c r="D239" s="93" t="s">
        <v>517</v>
      </c>
      <c r="E239" s="94">
        <v>238</v>
      </c>
      <c r="F239" s="84"/>
      <c r="G239" s="84"/>
      <c r="H239" s="85">
        <f>SUM(L239:AK239)*rennerstabel!$AL239</f>
        <v>0</v>
      </c>
      <c r="I239" s="86">
        <f>SUM(rennerstabel!$L239:$T239)*rennerstabel!$AL239</f>
        <v>0</v>
      </c>
      <c r="J239" s="87">
        <f>SUM(rennerstabel!$U239:$Z239)*rennerstabel!$AL239</f>
        <v>0</v>
      </c>
      <c r="K239" s="88">
        <f>SUM(rennerstabel!$AA239:$AF239)*rennerstabel!$AL239</f>
        <v>0</v>
      </c>
      <c r="L239" s="89">
        <f>IFERROR(VLOOKUP(rennerstabel!$F239,Etappe1[[Rit 1]:[Punten]],2,0),0)</f>
        <v>0</v>
      </c>
      <c r="M239" s="89">
        <f>IFERROR(VLOOKUP(rennerstabel!$F239,Etappe2[[Rit 2]:[Punten]],2,0),0)</f>
        <v>0</v>
      </c>
      <c r="N239" s="89">
        <f>IFERROR(VLOOKUP(rennerstabel!$F239,Etappe3[[Rit 3]:[Punten]],2,0),0)</f>
        <v>0</v>
      </c>
      <c r="O239" s="89">
        <f>IFERROR(VLOOKUP(rennerstabel!$F239,Etappe4[[Rit 4]:[Punten]],2,0),0)</f>
        <v>0</v>
      </c>
      <c r="P239" s="89">
        <f>IFERROR(VLOOKUP(rennerstabel!$F239,Etappe5[[Rit 5]:[Punten]],2,0),0)</f>
        <v>0</v>
      </c>
      <c r="Q239" s="89">
        <f>IFERROR(VLOOKUP(rennerstabel!$F239,Etappe6[[Rit 6]:[Punten]],2,0),0)</f>
        <v>0</v>
      </c>
      <c r="R239" s="89">
        <f>IFERROR(VLOOKUP(rennerstabel!$F239,Etappe7[[Rit 7]:[Punten]],2,0),0)</f>
        <v>0</v>
      </c>
      <c r="S239" s="89">
        <f>IFERROR(VLOOKUP(rennerstabel!$F239,Etappe8[[Rit 8]:[Punten]],2,0),0)</f>
        <v>0</v>
      </c>
      <c r="T239" s="89">
        <f>IFERROR(VLOOKUP(rennerstabel!$F239,Etappe9[[Rit 9]:[Punten]],2,0),0)</f>
        <v>0</v>
      </c>
      <c r="U239" s="90">
        <f>IFERROR(VLOOKUP(rennerstabel!$F239,Etappe10[[Rit 10]:[Punten]],2,0),0)</f>
        <v>0</v>
      </c>
      <c r="V239" s="90">
        <f>IFERROR(VLOOKUP(rennerstabel!$F239,Etappe11[[Rit 11]:[Punten]],2,0),0)</f>
        <v>0</v>
      </c>
      <c r="W239" s="90">
        <f>IFERROR(VLOOKUP(rennerstabel!$F239,Etappe12[[Rit 12]:[Punten]],2,0),0)</f>
        <v>0</v>
      </c>
      <c r="X239" s="90">
        <f>IFERROR(VLOOKUP(rennerstabel!$F239,Etappe13[[Rit 13]:[Punten]],2,0),0)</f>
        <v>0</v>
      </c>
      <c r="Y239" s="90">
        <f>IFERROR(VLOOKUP(rennerstabel!$F239,Etappe14[[Rit 14]:[Punten]],2,0),0)</f>
        <v>0</v>
      </c>
      <c r="Z239" s="90">
        <f>IFERROR(VLOOKUP(rennerstabel!$F239,Etappe15[[Rit 15]:[Punten]],2,0),0)</f>
        <v>0</v>
      </c>
      <c r="AA239" s="91">
        <f>IFERROR(VLOOKUP(rennerstabel!$F239,Etappe16[[Rit 16]:[Punten]],2,0),0)</f>
        <v>0</v>
      </c>
      <c r="AB239" s="91">
        <f>IFERROR(VLOOKUP(rennerstabel!$F239,Etappe17[[Rit 17]:[Punten]],2,0),0)</f>
        <v>0</v>
      </c>
      <c r="AC239" s="91">
        <f>IFERROR(VLOOKUP(rennerstabel!$F239,Etappe18[[Rit 18]:[Punten]],2,0),0)</f>
        <v>0</v>
      </c>
      <c r="AD239" s="91">
        <f>IFERROR(VLOOKUP(rennerstabel!$F239,Etappe19[[Rit 19]:[Punten]],2,0),0)</f>
        <v>0</v>
      </c>
      <c r="AE239" s="91">
        <f>IFERROR(VLOOKUP(rennerstabel!$F239,Etappe20[[Rit 20]:[Punten]],2,0),0)</f>
        <v>0</v>
      </c>
      <c r="AF239" s="91">
        <f>IFERROR(VLOOKUP(rennerstabel!$F239,Etappe21[[Rit 21]:[Punten]],2,0),0)</f>
        <v>0</v>
      </c>
      <c r="AG239" s="93">
        <f>IFERROR(VLOOKUP(rennerstabel!$F239,TableGeel[[Renners]:[Punten]],2,0),0)</f>
        <v>0</v>
      </c>
      <c r="AH239" s="93">
        <f>IFERROR(VLOOKUP(rennerstabel!$F239,TablePloeg[[Renners]:[Punten]],2,0),0)</f>
        <v>0</v>
      </c>
      <c r="AI239" s="93">
        <f>IFERROR(VLOOKUP(rennerstabel!$F239,TableGroen[[Renners]:[Punten]],2,0),0)</f>
        <v>0</v>
      </c>
      <c r="AJ239" s="93">
        <f>IFERROR(VLOOKUP(rennerstabel!$F239,TableBolletjes[[Renners]:[Punten]],2,0),0)</f>
        <v>0</v>
      </c>
      <c r="AK239" s="93">
        <f>IFERROR(VLOOKUP(rennerstabel!$F239,TableWit[[Renners]:[Punten]],2,0),0)</f>
        <v>0</v>
      </c>
      <c r="AL239" s="95">
        <f>IF(rennerstabel!$D239="DNS",0,1)</f>
        <v>0</v>
      </c>
    </row>
    <row r="240" spans="1:38" x14ac:dyDescent="0.25">
      <c r="A240" s="83"/>
      <c r="B240" s="83"/>
      <c r="C240" s="83"/>
      <c r="D240" s="83" t="s">
        <v>517</v>
      </c>
      <c r="E240" s="84">
        <v>239</v>
      </c>
      <c r="F240" s="84"/>
      <c r="G240" s="84"/>
      <c r="H240" s="85">
        <f>SUM(L240:AK240)*rennerstabel!$AL240</f>
        <v>0</v>
      </c>
      <c r="I240" s="86">
        <f>SUM(rennerstabel!$L240:$T240)*rennerstabel!$AL240</f>
        <v>0</v>
      </c>
      <c r="J240" s="87">
        <f>SUM(rennerstabel!$U240:$Z240)*rennerstabel!$AL240</f>
        <v>0</v>
      </c>
      <c r="K240" s="88">
        <f>SUM(rennerstabel!$AA240:$AF240)*rennerstabel!$AL240</f>
        <v>0</v>
      </c>
      <c r="L240" s="89">
        <f>IFERROR(VLOOKUP(rennerstabel!$F240,Etappe1[[Rit 1]:[Punten]],2,0),0)</f>
        <v>0</v>
      </c>
      <c r="M240" s="89">
        <f>IFERROR(VLOOKUP(rennerstabel!$F240,Etappe2[[Rit 2]:[Punten]],2,0),0)</f>
        <v>0</v>
      </c>
      <c r="N240" s="89">
        <f>IFERROR(VLOOKUP(rennerstabel!$F240,Etappe3[[Rit 3]:[Punten]],2,0),0)</f>
        <v>0</v>
      </c>
      <c r="O240" s="89">
        <f>IFERROR(VLOOKUP(rennerstabel!$F240,Etappe4[[Rit 4]:[Punten]],2,0),0)</f>
        <v>0</v>
      </c>
      <c r="P240" s="89">
        <f>IFERROR(VLOOKUP(rennerstabel!$F240,Etappe5[[Rit 5]:[Punten]],2,0),0)</f>
        <v>0</v>
      </c>
      <c r="Q240" s="89">
        <f>IFERROR(VLOOKUP(rennerstabel!$F240,Etappe6[[Rit 6]:[Punten]],2,0),0)</f>
        <v>0</v>
      </c>
      <c r="R240" s="89">
        <f>IFERROR(VLOOKUP(rennerstabel!$F240,Etappe7[[Rit 7]:[Punten]],2,0),0)</f>
        <v>0</v>
      </c>
      <c r="S240" s="89">
        <f>IFERROR(VLOOKUP(rennerstabel!$F240,Etappe8[[Rit 8]:[Punten]],2,0),0)</f>
        <v>0</v>
      </c>
      <c r="T240" s="89">
        <f>IFERROR(VLOOKUP(rennerstabel!$F240,Etappe9[[Rit 9]:[Punten]],2,0),0)</f>
        <v>0</v>
      </c>
      <c r="U240" s="90">
        <f>IFERROR(VLOOKUP(rennerstabel!$F240,Etappe10[[Rit 10]:[Punten]],2,0),0)</f>
        <v>0</v>
      </c>
      <c r="V240" s="90">
        <f>IFERROR(VLOOKUP(rennerstabel!$F240,Etappe11[[Rit 11]:[Punten]],2,0),0)</f>
        <v>0</v>
      </c>
      <c r="W240" s="90">
        <f>IFERROR(VLOOKUP(rennerstabel!$F240,Etappe12[[Rit 12]:[Punten]],2,0),0)</f>
        <v>0</v>
      </c>
      <c r="X240" s="90">
        <f>IFERROR(VLOOKUP(rennerstabel!$F240,Etappe13[[Rit 13]:[Punten]],2,0),0)</f>
        <v>0</v>
      </c>
      <c r="Y240" s="90">
        <f>IFERROR(VLOOKUP(rennerstabel!$F240,Etappe14[[Rit 14]:[Punten]],2,0),0)</f>
        <v>0</v>
      </c>
      <c r="Z240" s="90">
        <f>IFERROR(VLOOKUP(rennerstabel!$F240,Etappe15[[Rit 15]:[Punten]],2,0),0)</f>
        <v>0</v>
      </c>
      <c r="AA240" s="91">
        <f>IFERROR(VLOOKUP(rennerstabel!$F240,Etappe16[[Rit 16]:[Punten]],2,0),0)</f>
        <v>0</v>
      </c>
      <c r="AB240" s="91">
        <f>IFERROR(VLOOKUP(rennerstabel!$F240,Etappe17[[Rit 17]:[Punten]],2,0),0)</f>
        <v>0</v>
      </c>
      <c r="AC240" s="91">
        <f>IFERROR(VLOOKUP(rennerstabel!$F240,Etappe18[[Rit 18]:[Punten]],2,0),0)</f>
        <v>0</v>
      </c>
      <c r="AD240" s="91">
        <f>IFERROR(VLOOKUP(rennerstabel!$F240,Etappe19[[Rit 19]:[Punten]],2,0),0)</f>
        <v>0</v>
      </c>
      <c r="AE240" s="91">
        <f>IFERROR(VLOOKUP(rennerstabel!$F240,Etappe20[[Rit 20]:[Punten]],2,0),0)</f>
        <v>0</v>
      </c>
      <c r="AF240" s="91">
        <f>IFERROR(VLOOKUP(rennerstabel!$F240,Etappe21[[Rit 21]:[Punten]],2,0),0)</f>
        <v>0</v>
      </c>
      <c r="AG240" s="83">
        <f>IFERROR(VLOOKUP(rennerstabel!$F240,TableGeel[[Renners]:[Punten]],2,0),0)</f>
        <v>0</v>
      </c>
      <c r="AH240" s="83">
        <f>IFERROR(VLOOKUP(rennerstabel!$F240,TablePloeg[[Renners]:[Punten]],2,0),0)</f>
        <v>0</v>
      </c>
      <c r="AI240" s="83">
        <f>IFERROR(VLOOKUP(rennerstabel!$F240,TableGroen[[Renners]:[Punten]],2,0),0)</f>
        <v>0</v>
      </c>
      <c r="AJ240" s="83">
        <f>IFERROR(VLOOKUP(rennerstabel!$F240,TableBolletjes[[Renners]:[Punten]],2,0),0)</f>
        <v>0</v>
      </c>
      <c r="AK240" s="83">
        <f>IFERROR(VLOOKUP(rennerstabel!$F240,TableWit[[Renners]:[Punten]],2,0),0)</f>
        <v>0</v>
      </c>
      <c r="AL240" s="92">
        <f>IF(rennerstabel!$D240="DNS",0,1)</f>
        <v>0</v>
      </c>
    </row>
    <row r="241" spans="1:38" x14ac:dyDescent="0.25">
      <c r="A241" s="93"/>
      <c r="B241" s="93"/>
      <c r="C241" s="93"/>
      <c r="D241" s="93" t="s">
        <v>517</v>
      </c>
      <c r="E241" s="94">
        <v>240</v>
      </c>
      <c r="F241" s="84"/>
      <c r="G241" s="84"/>
      <c r="H241" s="85">
        <f>SUM(L241:AK241)*rennerstabel!$AL241</f>
        <v>0</v>
      </c>
      <c r="I241" s="86">
        <f>SUM(rennerstabel!$L241:$T241)*rennerstabel!$AL241</f>
        <v>0</v>
      </c>
      <c r="J241" s="87">
        <f>SUM(rennerstabel!$U241:$Z241)*rennerstabel!$AL241</f>
        <v>0</v>
      </c>
      <c r="K241" s="88">
        <f>SUM(rennerstabel!$AA241:$AF241)*rennerstabel!$AL241</f>
        <v>0</v>
      </c>
      <c r="L241" s="89">
        <f>IFERROR(VLOOKUP(rennerstabel!$F241,Etappe1[[Rit 1]:[Punten]],2,0),0)</f>
        <v>0</v>
      </c>
      <c r="M241" s="89">
        <f>IFERROR(VLOOKUP(rennerstabel!$F241,Etappe2[[Rit 2]:[Punten]],2,0),0)</f>
        <v>0</v>
      </c>
      <c r="N241" s="89">
        <f>IFERROR(VLOOKUP(rennerstabel!$F241,Etappe3[[Rit 3]:[Punten]],2,0),0)</f>
        <v>0</v>
      </c>
      <c r="O241" s="89">
        <f>IFERROR(VLOOKUP(rennerstabel!$F241,Etappe4[[Rit 4]:[Punten]],2,0),0)</f>
        <v>0</v>
      </c>
      <c r="P241" s="89">
        <f>IFERROR(VLOOKUP(rennerstabel!$F241,Etappe5[[Rit 5]:[Punten]],2,0),0)</f>
        <v>0</v>
      </c>
      <c r="Q241" s="89">
        <f>IFERROR(VLOOKUP(rennerstabel!$F241,Etappe6[[Rit 6]:[Punten]],2,0),0)</f>
        <v>0</v>
      </c>
      <c r="R241" s="89">
        <f>IFERROR(VLOOKUP(rennerstabel!$F241,Etappe7[[Rit 7]:[Punten]],2,0),0)</f>
        <v>0</v>
      </c>
      <c r="S241" s="89">
        <f>IFERROR(VLOOKUP(rennerstabel!$F241,Etappe8[[Rit 8]:[Punten]],2,0),0)</f>
        <v>0</v>
      </c>
      <c r="T241" s="89">
        <f>IFERROR(VLOOKUP(rennerstabel!$F241,Etappe9[[Rit 9]:[Punten]],2,0),0)</f>
        <v>0</v>
      </c>
      <c r="U241" s="90">
        <f>IFERROR(VLOOKUP(rennerstabel!$F241,Etappe10[[Rit 10]:[Punten]],2,0),0)</f>
        <v>0</v>
      </c>
      <c r="V241" s="90">
        <f>IFERROR(VLOOKUP(rennerstabel!$F241,Etappe11[[Rit 11]:[Punten]],2,0),0)</f>
        <v>0</v>
      </c>
      <c r="W241" s="90">
        <f>IFERROR(VLOOKUP(rennerstabel!$F241,Etappe12[[Rit 12]:[Punten]],2,0),0)</f>
        <v>0</v>
      </c>
      <c r="X241" s="90">
        <f>IFERROR(VLOOKUP(rennerstabel!$F241,Etappe13[[Rit 13]:[Punten]],2,0),0)</f>
        <v>0</v>
      </c>
      <c r="Y241" s="90">
        <f>IFERROR(VLOOKUP(rennerstabel!$F241,Etappe14[[Rit 14]:[Punten]],2,0),0)</f>
        <v>0</v>
      </c>
      <c r="Z241" s="90">
        <f>IFERROR(VLOOKUP(rennerstabel!$F241,Etappe15[[Rit 15]:[Punten]],2,0),0)</f>
        <v>0</v>
      </c>
      <c r="AA241" s="91">
        <f>IFERROR(VLOOKUP(rennerstabel!$F241,Etappe16[[Rit 16]:[Punten]],2,0),0)</f>
        <v>0</v>
      </c>
      <c r="AB241" s="91">
        <f>IFERROR(VLOOKUP(rennerstabel!$F241,Etappe17[[Rit 17]:[Punten]],2,0),0)</f>
        <v>0</v>
      </c>
      <c r="AC241" s="91">
        <f>IFERROR(VLOOKUP(rennerstabel!$F241,Etappe18[[Rit 18]:[Punten]],2,0),0)</f>
        <v>0</v>
      </c>
      <c r="AD241" s="91">
        <f>IFERROR(VLOOKUP(rennerstabel!$F241,Etappe19[[Rit 19]:[Punten]],2,0),0)</f>
        <v>0</v>
      </c>
      <c r="AE241" s="91">
        <f>IFERROR(VLOOKUP(rennerstabel!$F241,Etappe20[[Rit 20]:[Punten]],2,0),0)</f>
        <v>0</v>
      </c>
      <c r="AF241" s="91">
        <f>IFERROR(VLOOKUP(rennerstabel!$F241,Etappe21[[Rit 21]:[Punten]],2,0),0)</f>
        <v>0</v>
      </c>
      <c r="AG241" s="93">
        <f>IFERROR(VLOOKUP(rennerstabel!$F241,TableGeel[[Renners]:[Punten]],2,0),0)</f>
        <v>0</v>
      </c>
      <c r="AH241" s="93">
        <f>IFERROR(VLOOKUP(rennerstabel!$F241,TablePloeg[[Renners]:[Punten]],2,0),0)</f>
        <v>0</v>
      </c>
      <c r="AI241" s="93">
        <f>IFERROR(VLOOKUP(rennerstabel!$F241,TableGroen[[Renners]:[Punten]],2,0),0)</f>
        <v>0</v>
      </c>
      <c r="AJ241" s="93">
        <f>IFERROR(VLOOKUP(rennerstabel!$F241,TableBolletjes[[Renners]:[Punten]],2,0),0)</f>
        <v>0</v>
      </c>
      <c r="AK241" s="93">
        <f>IFERROR(VLOOKUP(rennerstabel!$F241,TableWit[[Renners]:[Punten]],2,0),0)</f>
        <v>0</v>
      </c>
      <c r="AL241" s="95">
        <f>IF(rennerstabel!$D241="DNS",0,1)</f>
        <v>0</v>
      </c>
    </row>
    <row r="242" spans="1:38" x14ac:dyDescent="0.25">
      <c r="A242" s="83"/>
      <c r="B242" s="83"/>
      <c r="C242" s="83"/>
      <c r="D242" s="83" t="s">
        <v>517</v>
      </c>
      <c r="E242" s="84">
        <v>241</v>
      </c>
      <c r="F242" s="84"/>
      <c r="G242" s="84"/>
      <c r="H242" s="85">
        <f>SUM(L242:AK242)*rennerstabel!$AL242</f>
        <v>0</v>
      </c>
      <c r="I242" s="86">
        <f>SUM(rennerstabel!$L242:$T242)*rennerstabel!$AL242</f>
        <v>0</v>
      </c>
      <c r="J242" s="87">
        <f>SUM(rennerstabel!$U242:$Z242)*rennerstabel!$AL242</f>
        <v>0</v>
      </c>
      <c r="K242" s="88">
        <f>SUM(rennerstabel!$AA242:$AF242)*rennerstabel!$AL242</f>
        <v>0</v>
      </c>
      <c r="L242" s="89">
        <f>IFERROR(VLOOKUP(rennerstabel!$F242,Etappe1[[Rit 1]:[Punten]],2,0),0)</f>
        <v>0</v>
      </c>
      <c r="M242" s="89">
        <f>IFERROR(VLOOKUP(rennerstabel!$F242,Etappe2[[Rit 2]:[Punten]],2,0),0)</f>
        <v>0</v>
      </c>
      <c r="N242" s="89">
        <f>IFERROR(VLOOKUP(rennerstabel!$F242,Etappe3[[Rit 3]:[Punten]],2,0),0)</f>
        <v>0</v>
      </c>
      <c r="O242" s="89">
        <f>IFERROR(VLOOKUP(rennerstabel!$F242,Etappe4[[Rit 4]:[Punten]],2,0),0)</f>
        <v>0</v>
      </c>
      <c r="P242" s="89">
        <f>IFERROR(VLOOKUP(rennerstabel!$F242,Etappe5[[Rit 5]:[Punten]],2,0),0)</f>
        <v>0</v>
      </c>
      <c r="Q242" s="89">
        <f>IFERROR(VLOOKUP(rennerstabel!$F242,Etappe6[[Rit 6]:[Punten]],2,0),0)</f>
        <v>0</v>
      </c>
      <c r="R242" s="89">
        <f>IFERROR(VLOOKUP(rennerstabel!$F242,Etappe7[[Rit 7]:[Punten]],2,0),0)</f>
        <v>0</v>
      </c>
      <c r="S242" s="89">
        <f>IFERROR(VLOOKUP(rennerstabel!$F242,Etappe8[[Rit 8]:[Punten]],2,0),0)</f>
        <v>0</v>
      </c>
      <c r="T242" s="89">
        <f>IFERROR(VLOOKUP(rennerstabel!$F242,Etappe9[[Rit 9]:[Punten]],2,0),0)</f>
        <v>0</v>
      </c>
      <c r="U242" s="90">
        <f>IFERROR(VLOOKUP(rennerstabel!$F242,Etappe10[[Rit 10]:[Punten]],2,0),0)</f>
        <v>0</v>
      </c>
      <c r="V242" s="90">
        <f>IFERROR(VLOOKUP(rennerstabel!$F242,Etappe11[[Rit 11]:[Punten]],2,0),0)</f>
        <v>0</v>
      </c>
      <c r="W242" s="90">
        <f>IFERROR(VLOOKUP(rennerstabel!$F242,Etappe12[[Rit 12]:[Punten]],2,0),0)</f>
        <v>0</v>
      </c>
      <c r="X242" s="90">
        <f>IFERROR(VLOOKUP(rennerstabel!$F242,Etappe13[[Rit 13]:[Punten]],2,0),0)</f>
        <v>0</v>
      </c>
      <c r="Y242" s="90">
        <f>IFERROR(VLOOKUP(rennerstabel!$F242,Etappe14[[Rit 14]:[Punten]],2,0),0)</f>
        <v>0</v>
      </c>
      <c r="Z242" s="90">
        <f>IFERROR(VLOOKUP(rennerstabel!$F242,Etappe15[[Rit 15]:[Punten]],2,0),0)</f>
        <v>0</v>
      </c>
      <c r="AA242" s="91">
        <f>IFERROR(VLOOKUP(rennerstabel!$F242,Etappe16[[Rit 16]:[Punten]],2,0),0)</f>
        <v>0</v>
      </c>
      <c r="AB242" s="91">
        <f>IFERROR(VLOOKUP(rennerstabel!$F242,Etappe17[[Rit 17]:[Punten]],2,0),0)</f>
        <v>0</v>
      </c>
      <c r="AC242" s="91">
        <f>IFERROR(VLOOKUP(rennerstabel!$F242,Etappe18[[Rit 18]:[Punten]],2,0),0)</f>
        <v>0</v>
      </c>
      <c r="AD242" s="91">
        <f>IFERROR(VLOOKUP(rennerstabel!$F242,Etappe19[[Rit 19]:[Punten]],2,0),0)</f>
        <v>0</v>
      </c>
      <c r="AE242" s="91">
        <f>IFERROR(VLOOKUP(rennerstabel!$F242,Etappe20[[Rit 20]:[Punten]],2,0),0)</f>
        <v>0</v>
      </c>
      <c r="AF242" s="91">
        <f>IFERROR(VLOOKUP(rennerstabel!$F242,Etappe21[[Rit 21]:[Punten]],2,0),0)</f>
        <v>0</v>
      </c>
      <c r="AG242" s="83">
        <f>IFERROR(VLOOKUP(rennerstabel!$F242,TableGeel[[Renners]:[Punten]],2,0),0)</f>
        <v>0</v>
      </c>
      <c r="AH242" s="83">
        <f>IFERROR(VLOOKUP(rennerstabel!$F242,TablePloeg[[Renners]:[Punten]],2,0),0)</f>
        <v>0</v>
      </c>
      <c r="AI242" s="83">
        <f>IFERROR(VLOOKUP(rennerstabel!$F242,TableGroen[[Renners]:[Punten]],2,0),0)</f>
        <v>0</v>
      </c>
      <c r="AJ242" s="83">
        <f>IFERROR(VLOOKUP(rennerstabel!$F242,TableBolletjes[[Renners]:[Punten]],2,0),0)</f>
        <v>0</v>
      </c>
      <c r="AK242" s="83">
        <f>IFERROR(VLOOKUP(rennerstabel!$F242,TableWit[[Renners]:[Punten]],2,0),0)</f>
        <v>0</v>
      </c>
      <c r="AL242" s="92">
        <f>IF(rennerstabel!$D242="DNS",0,1)</f>
        <v>0</v>
      </c>
    </row>
    <row r="243" spans="1:38" x14ac:dyDescent="0.25">
      <c r="A243" s="93"/>
      <c r="B243" s="93"/>
      <c r="C243" s="93"/>
      <c r="D243" s="93" t="s">
        <v>517</v>
      </c>
      <c r="E243" s="94">
        <v>242</v>
      </c>
      <c r="F243" s="84"/>
      <c r="G243" s="84"/>
      <c r="H243" s="85">
        <f>SUM(L243:AK243)*rennerstabel!$AL243</f>
        <v>0</v>
      </c>
      <c r="I243" s="86">
        <f>SUM(rennerstabel!$L243:$T243)*rennerstabel!$AL243</f>
        <v>0</v>
      </c>
      <c r="J243" s="87">
        <f>SUM(rennerstabel!$U243:$Z243)*rennerstabel!$AL243</f>
        <v>0</v>
      </c>
      <c r="K243" s="88">
        <f>SUM(rennerstabel!$AA243:$AF243)*rennerstabel!$AL243</f>
        <v>0</v>
      </c>
      <c r="L243" s="89">
        <f>IFERROR(VLOOKUP(rennerstabel!$F243,Etappe1[[Rit 1]:[Punten]],2,0),0)</f>
        <v>0</v>
      </c>
      <c r="M243" s="89">
        <f>IFERROR(VLOOKUP(rennerstabel!$F243,Etappe2[[Rit 2]:[Punten]],2,0),0)</f>
        <v>0</v>
      </c>
      <c r="N243" s="89">
        <f>IFERROR(VLOOKUP(rennerstabel!$F243,Etappe3[[Rit 3]:[Punten]],2,0),0)</f>
        <v>0</v>
      </c>
      <c r="O243" s="89">
        <f>IFERROR(VLOOKUP(rennerstabel!$F243,Etappe4[[Rit 4]:[Punten]],2,0),0)</f>
        <v>0</v>
      </c>
      <c r="P243" s="89">
        <f>IFERROR(VLOOKUP(rennerstabel!$F243,Etappe5[[Rit 5]:[Punten]],2,0),0)</f>
        <v>0</v>
      </c>
      <c r="Q243" s="89">
        <f>IFERROR(VLOOKUP(rennerstabel!$F243,Etappe6[[Rit 6]:[Punten]],2,0),0)</f>
        <v>0</v>
      </c>
      <c r="R243" s="89">
        <f>IFERROR(VLOOKUP(rennerstabel!$F243,Etappe7[[Rit 7]:[Punten]],2,0),0)</f>
        <v>0</v>
      </c>
      <c r="S243" s="89">
        <f>IFERROR(VLOOKUP(rennerstabel!$F243,Etappe8[[Rit 8]:[Punten]],2,0),0)</f>
        <v>0</v>
      </c>
      <c r="T243" s="89">
        <f>IFERROR(VLOOKUP(rennerstabel!$F243,Etappe9[[Rit 9]:[Punten]],2,0),0)</f>
        <v>0</v>
      </c>
      <c r="U243" s="90">
        <f>IFERROR(VLOOKUP(rennerstabel!$F243,Etappe10[[Rit 10]:[Punten]],2,0),0)</f>
        <v>0</v>
      </c>
      <c r="V243" s="90">
        <f>IFERROR(VLOOKUP(rennerstabel!$F243,Etappe11[[Rit 11]:[Punten]],2,0),0)</f>
        <v>0</v>
      </c>
      <c r="W243" s="90">
        <f>IFERROR(VLOOKUP(rennerstabel!$F243,Etappe12[[Rit 12]:[Punten]],2,0),0)</f>
        <v>0</v>
      </c>
      <c r="X243" s="90">
        <f>IFERROR(VLOOKUP(rennerstabel!$F243,Etappe13[[Rit 13]:[Punten]],2,0),0)</f>
        <v>0</v>
      </c>
      <c r="Y243" s="90">
        <f>IFERROR(VLOOKUP(rennerstabel!$F243,Etappe14[[Rit 14]:[Punten]],2,0),0)</f>
        <v>0</v>
      </c>
      <c r="Z243" s="90">
        <f>IFERROR(VLOOKUP(rennerstabel!$F243,Etappe15[[Rit 15]:[Punten]],2,0),0)</f>
        <v>0</v>
      </c>
      <c r="AA243" s="91">
        <f>IFERROR(VLOOKUP(rennerstabel!$F243,Etappe16[[Rit 16]:[Punten]],2,0),0)</f>
        <v>0</v>
      </c>
      <c r="AB243" s="91">
        <f>IFERROR(VLOOKUP(rennerstabel!$F243,Etappe17[[Rit 17]:[Punten]],2,0),0)</f>
        <v>0</v>
      </c>
      <c r="AC243" s="91">
        <f>IFERROR(VLOOKUP(rennerstabel!$F243,Etappe18[[Rit 18]:[Punten]],2,0),0)</f>
        <v>0</v>
      </c>
      <c r="AD243" s="91">
        <f>IFERROR(VLOOKUP(rennerstabel!$F243,Etappe19[[Rit 19]:[Punten]],2,0),0)</f>
        <v>0</v>
      </c>
      <c r="AE243" s="91">
        <f>IFERROR(VLOOKUP(rennerstabel!$F243,Etappe20[[Rit 20]:[Punten]],2,0),0)</f>
        <v>0</v>
      </c>
      <c r="AF243" s="91">
        <f>IFERROR(VLOOKUP(rennerstabel!$F243,Etappe21[[Rit 21]:[Punten]],2,0),0)</f>
        <v>0</v>
      </c>
      <c r="AG243" s="93">
        <f>IFERROR(VLOOKUP(rennerstabel!$F243,TableGeel[[Renners]:[Punten]],2,0),0)</f>
        <v>0</v>
      </c>
      <c r="AH243" s="93">
        <f>IFERROR(VLOOKUP(rennerstabel!$F243,TablePloeg[[Renners]:[Punten]],2,0),0)</f>
        <v>0</v>
      </c>
      <c r="AI243" s="93">
        <f>IFERROR(VLOOKUP(rennerstabel!$F243,TableGroen[[Renners]:[Punten]],2,0),0)</f>
        <v>0</v>
      </c>
      <c r="AJ243" s="93">
        <f>IFERROR(VLOOKUP(rennerstabel!$F243,TableBolletjes[[Renners]:[Punten]],2,0),0)</f>
        <v>0</v>
      </c>
      <c r="AK243" s="93">
        <f>IFERROR(VLOOKUP(rennerstabel!$F243,TableWit[[Renners]:[Punten]],2,0),0)</f>
        <v>0</v>
      </c>
      <c r="AL243" s="95">
        <f>IF(rennerstabel!$D243="DNS",0,1)</f>
        <v>0</v>
      </c>
    </row>
    <row r="244" spans="1:38" x14ac:dyDescent="0.25">
      <c r="A244" s="83"/>
      <c r="B244" s="83"/>
      <c r="C244" s="83"/>
      <c r="D244" s="83" t="s">
        <v>517</v>
      </c>
      <c r="E244" s="84">
        <v>243</v>
      </c>
      <c r="F244" s="84"/>
      <c r="G244" s="84"/>
      <c r="H244" s="85">
        <f>SUM(L244:AK244)*rennerstabel!$AL244</f>
        <v>0</v>
      </c>
      <c r="I244" s="86">
        <f>SUM(rennerstabel!$L244:$T244)*rennerstabel!$AL244</f>
        <v>0</v>
      </c>
      <c r="J244" s="87">
        <f>SUM(rennerstabel!$U244:$Z244)*rennerstabel!$AL244</f>
        <v>0</v>
      </c>
      <c r="K244" s="88">
        <f>SUM(rennerstabel!$AA244:$AF244)*rennerstabel!$AL244</f>
        <v>0</v>
      </c>
      <c r="L244" s="89">
        <f>IFERROR(VLOOKUP(rennerstabel!$F244,Etappe1[[Rit 1]:[Punten]],2,0),0)</f>
        <v>0</v>
      </c>
      <c r="M244" s="89">
        <f>IFERROR(VLOOKUP(rennerstabel!$F244,Etappe2[[Rit 2]:[Punten]],2,0),0)</f>
        <v>0</v>
      </c>
      <c r="N244" s="89">
        <f>IFERROR(VLOOKUP(rennerstabel!$F244,Etappe3[[Rit 3]:[Punten]],2,0),0)</f>
        <v>0</v>
      </c>
      <c r="O244" s="89">
        <f>IFERROR(VLOOKUP(rennerstabel!$F244,Etappe4[[Rit 4]:[Punten]],2,0),0)</f>
        <v>0</v>
      </c>
      <c r="P244" s="89">
        <f>IFERROR(VLOOKUP(rennerstabel!$F244,Etappe5[[Rit 5]:[Punten]],2,0),0)</f>
        <v>0</v>
      </c>
      <c r="Q244" s="89">
        <f>IFERROR(VLOOKUP(rennerstabel!$F244,Etappe6[[Rit 6]:[Punten]],2,0),0)</f>
        <v>0</v>
      </c>
      <c r="R244" s="89">
        <f>IFERROR(VLOOKUP(rennerstabel!$F244,Etappe7[[Rit 7]:[Punten]],2,0),0)</f>
        <v>0</v>
      </c>
      <c r="S244" s="89">
        <f>IFERROR(VLOOKUP(rennerstabel!$F244,Etappe8[[Rit 8]:[Punten]],2,0),0)</f>
        <v>0</v>
      </c>
      <c r="T244" s="89">
        <f>IFERROR(VLOOKUP(rennerstabel!$F244,Etappe9[[Rit 9]:[Punten]],2,0),0)</f>
        <v>0</v>
      </c>
      <c r="U244" s="90">
        <f>IFERROR(VLOOKUP(rennerstabel!$F244,Etappe10[[Rit 10]:[Punten]],2,0),0)</f>
        <v>0</v>
      </c>
      <c r="V244" s="90">
        <f>IFERROR(VLOOKUP(rennerstabel!$F244,Etappe11[[Rit 11]:[Punten]],2,0),0)</f>
        <v>0</v>
      </c>
      <c r="W244" s="90">
        <f>IFERROR(VLOOKUP(rennerstabel!$F244,Etappe12[[Rit 12]:[Punten]],2,0),0)</f>
        <v>0</v>
      </c>
      <c r="X244" s="90">
        <f>IFERROR(VLOOKUP(rennerstabel!$F244,Etappe13[[Rit 13]:[Punten]],2,0),0)</f>
        <v>0</v>
      </c>
      <c r="Y244" s="90">
        <f>IFERROR(VLOOKUP(rennerstabel!$F244,Etappe14[[Rit 14]:[Punten]],2,0),0)</f>
        <v>0</v>
      </c>
      <c r="Z244" s="90">
        <f>IFERROR(VLOOKUP(rennerstabel!$F244,Etappe15[[Rit 15]:[Punten]],2,0),0)</f>
        <v>0</v>
      </c>
      <c r="AA244" s="91">
        <f>IFERROR(VLOOKUP(rennerstabel!$F244,Etappe16[[Rit 16]:[Punten]],2,0),0)</f>
        <v>0</v>
      </c>
      <c r="AB244" s="91">
        <f>IFERROR(VLOOKUP(rennerstabel!$F244,Etappe17[[Rit 17]:[Punten]],2,0),0)</f>
        <v>0</v>
      </c>
      <c r="AC244" s="91">
        <f>IFERROR(VLOOKUP(rennerstabel!$F244,Etappe18[[Rit 18]:[Punten]],2,0),0)</f>
        <v>0</v>
      </c>
      <c r="AD244" s="91">
        <f>IFERROR(VLOOKUP(rennerstabel!$F244,Etappe19[[Rit 19]:[Punten]],2,0),0)</f>
        <v>0</v>
      </c>
      <c r="AE244" s="91">
        <f>IFERROR(VLOOKUP(rennerstabel!$F244,Etappe20[[Rit 20]:[Punten]],2,0),0)</f>
        <v>0</v>
      </c>
      <c r="AF244" s="91">
        <f>IFERROR(VLOOKUP(rennerstabel!$F244,Etappe21[[Rit 21]:[Punten]],2,0),0)</f>
        <v>0</v>
      </c>
      <c r="AG244" s="83">
        <f>IFERROR(VLOOKUP(rennerstabel!$F244,TableGeel[[Renners]:[Punten]],2,0),0)</f>
        <v>0</v>
      </c>
      <c r="AH244" s="83">
        <f>IFERROR(VLOOKUP(rennerstabel!$F244,TablePloeg[[Renners]:[Punten]],2,0),0)</f>
        <v>0</v>
      </c>
      <c r="AI244" s="83">
        <f>IFERROR(VLOOKUP(rennerstabel!$F244,TableGroen[[Renners]:[Punten]],2,0),0)</f>
        <v>0</v>
      </c>
      <c r="AJ244" s="83">
        <f>IFERROR(VLOOKUP(rennerstabel!$F244,TableBolletjes[[Renners]:[Punten]],2,0),0)</f>
        <v>0</v>
      </c>
      <c r="AK244" s="83">
        <f>IFERROR(VLOOKUP(rennerstabel!$F244,TableWit[[Renners]:[Punten]],2,0),0)</f>
        <v>0</v>
      </c>
      <c r="AL244" s="92">
        <f>IF(rennerstabel!$D244="DNS",0,1)</f>
        <v>0</v>
      </c>
    </row>
    <row r="245" spans="1:38" x14ac:dyDescent="0.25">
      <c r="A245" s="93"/>
      <c r="B245" s="93"/>
      <c r="C245" s="93"/>
      <c r="D245" s="93" t="s">
        <v>517</v>
      </c>
      <c r="E245" s="94">
        <v>244</v>
      </c>
      <c r="F245" s="84"/>
      <c r="G245" s="84"/>
      <c r="H245" s="85">
        <f>SUM(L245:AK245)*rennerstabel!$AL245</f>
        <v>0</v>
      </c>
      <c r="I245" s="86">
        <f>SUM(rennerstabel!$L245:$T245)*rennerstabel!$AL245</f>
        <v>0</v>
      </c>
      <c r="J245" s="87">
        <f>SUM(rennerstabel!$U245:$Z245)*rennerstabel!$AL245</f>
        <v>0</v>
      </c>
      <c r="K245" s="88">
        <f>SUM(rennerstabel!$AA245:$AF245)*rennerstabel!$AL245</f>
        <v>0</v>
      </c>
      <c r="L245" s="89">
        <f>IFERROR(VLOOKUP(rennerstabel!$F245,Etappe1[[Rit 1]:[Punten]],2,0),0)</f>
        <v>0</v>
      </c>
      <c r="M245" s="89">
        <f>IFERROR(VLOOKUP(rennerstabel!$F245,Etappe2[[Rit 2]:[Punten]],2,0),0)</f>
        <v>0</v>
      </c>
      <c r="N245" s="89">
        <f>IFERROR(VLOOKUP(rennerstabel!$F245,Etappe3[[Rit 3]:[Punten]],2,0),0)</f>
        <v>0</v>
      </c>
      <c r="O245" s="89">
        <f>IFERROR(VLOOKUP(rennerstabel!$F245,Etappe4[[Rit 4]:[Punten]],2,0),0)</f>
        <v>0</v>
      </c>
      <c r="P245" s="89">
        <f>IFERROR(VLOOKUP(rennerstabel!$F245,Etappe5[[Rit 5]:[Punten]],2,0),0)</f>
        <v>0</v>
      </c>
      <c r="Q245" s="89">
        <f>IFERROR(VLOOKUP(rennerstabel!$F245,Etappe6[[Rit 6]:[Punten]],2,0),0)</f>
        <v>0</v>
      </c>
      <c r="R245" s="89">
        <f>IFERROR(VLOOKUP(rennerstabel!$F245,Etappe7[[Rit 7]:[Punten]],2,0),0)</f>
        <v>0</v>
      </c>
      <c r="S245" s="89">
        <f>IFERROR(VLOOKUP(rennerstabel!$F245,Etappe8[[Rit 8]:[Punten]],2,0),0)</f>
        <v>0</v>
      </c>
      <c r="T245" s="89">
        <f>IFERROR(VLOOKUP(rennerstabel!$F245,Etappe9[[Rit 9]:[Punten]],2,0),0)</f>
        <v>0</v>
      </c>
      <c r="U245" s="90">
        <f>IFERROR(VLOOKUP(rennerstabel!$F245,Etappe10[[Rit 10]:[Punten]],2,0),0)</f>
        <v>0</v>
      </c>
      <c r="V245" s="90">
        <f>IFERROR(VLOOKUP(rennerstabel!$F245,Etappe11[[Rit 11]:[Punten]],2,0),0)</f>
        <v>0</v>
      </c>
      <c r="W245" s="90">
        <f>IFERROR(VLOOKUP(rennerstabel!$F245,Etappe12[[Rit 12]:[Punten]],2,0),0)</f>
        <v>0</v>
      </c>
      <c r="X245" s="90">
        <f>IFERROR(VLOOKUP(rennerstabel!$F245,Etappe13[[Rit 13]:[Punten]],2,0),0)</f>
        <v>0</v>
      </c>
      <c r="Y245" s="90">
        <f>IFERROR(VLOOKUP(rennerstabel!$F245,Etappe14[[Rit 14]:[Punten]],2,0),0)</f>
        <v>0</v>
      </c>
      <c r="Z245" s="90">
        <f>IFERROR(VLOOKUP(rennerstabel!$F245,Etappe15[[Rit 15]:[Punten]],2,0),0)</f>
        <v>0</v>
      </c>
      <c r="AA245" s="91">
        <f>IFERROR(VLOOKUP(rennerstabel!$F245,Etappe16[[Rit 16]:[Punten]],2,0),0)</f>
        <v>0</v>
      </c>
      <c r="AB245" s="91">
        <f>IFERROR(VLOOKUP(rennerstabel!$F245,Etappe17[[Rit 17]:[Punten]],2,0),0)</f>
        <v>0</v>
      </c>
      <c r="AC245" s="91">
        <f>IFERROR(VLOOKUP(rennerstabel!$F245,Etappe18[[Rit 18]:[Punten]],2,0),0)</f>
        <v>0</v>
      </c>
      <c r="AD245" s="91">
        <f>IFERROR(VLOOKUP(rennerstabel!$F245,Etappe19[[Rit 19]:[Punten]],2,0),0)</f>
        <v>0</v>
      </c>
      <c r="AE245" s="91">
        <f>IFERROR(VLOOKUP(rennerstabel!$F245,Etappe20[[Rit 20]:[Punten]],2,0),0)</f>
        <v>0</v>
      </c>
      <c r="AF245" s="91">
        <f>IFERROR(VLOOKUP(rennerstabel!$F245,Etappe21[[Rit 21]:[Punten]],2,0),0)</f>
        <v>0</v>
      </c>
      <c r="AG245" s="93">
        <f>IFERROR(VLOOKUP(rennerstabel!$F245,TableGeel[[Renners]:[Punten]],2,0),0)</f>
        <v>0</v>
      </c>
      <c r="AH245" s="93">
        <f>IFERROR(VLOOKUP(rennerstabel!$F245,TablePloeg[[Renners]:[Punten]],2,0),0)</f>
        <v>0</v>
      </c>
      <c r="AI245" s="93">
        <f>IFERROR(VLOOKUP(rennerstabel!$F245,TableGroen[[Renners]:[Punten]],2,0),0)</f>
        <v>0</v>
      </c>
      <c r="AJ245" s="93">
        <f>IFERROR(VLOOKUP(rennerstabel!$F245,TableBolletjes[[Renners]:[Punten]],2,0),0)</f>
        <v>0</v>
      </c>
      <c r="AK245" s="93">
        <f>IFERROR(VLOOKUP(rennerstabel!$F245,TableWit[[Renners]:[Punten]],2,0),0)</f>
        <v>0</v>
      </c>
      <c r="AL245" s="95">
        <f>IF(rennerstabel!$D245="DNS",0,1)</f>
        <v>0</v>
      </c>
    </row>
    <row r="246" spans="1:38" x14ac:dyDescent="0.25">
      <c r="A246" s="83"/>
      <c r="B246" s="83"/>
      <c r="C246" s="83"/>
      <c r="D246" s="83" t="s">
        <v>517</v>
      </c>
      <c r="E246" s="84">
        <v>245</v>
      </c>
      <c r="F246" s="84"/>
      <c r="G246" s="84"/>
      <c r="H246" s="85">
        <f>SUM(L246:AK246)*rennerstabel!$AL246</f>
        <v>0</v>
      </c>
      <c r="I246" s="86">
        <f>SUM(rennerstabel!$L246:$T246)*rennerstabel!$AL246</f>
        <v>0</v>
      </c>
      <c r="J246" s="87">
        <f>SUM(rennerstabel!$U246:$Z246)*rennerstabel!$AL246</f>
        <v>0</v>
      </c>
      <c r="K246" s="88">
        <f>SUM(rennerstabel!$AA246:$AF246)*rennerstabel!$AL246</f>
        <v>0</v>
      </c>
      <c r="L246" s="89">
        <f>IFERROR(VLOOKUP(rennerstabel!$F246,Etappe1[[Rit 1]:[Punten]],2,0),0)</f>
        <v>0</v>
      </c>
      <c r="M246" s="89">
        <f>IFERROR(VLOOKUP(rennerstabel!$F246,Etappe2[[Rit 2]:[Punten]],2,0),0)</f>
        <v>0</v>
      </c>
      <c r="N246" s="89">
        <f>IFERROR(VLOOKUP(rennerstabel!$F246,Etappe3[[Rit 3]:[Punten]],2,0),0)</f>
        <v>0</v>
      </c>
      <c r="O246" s="89">
        <f>IFERROR(VLOOKUP(rennerstabel!$F246,Etappe4[[Rit 4]:[Punten]],2,0),0)</f>
        <v>0</v>
      </c>
      <c r="P246" s="89">
        <f>IFERROR(VLOOKUP(rennerstabel!$F246,Etappe5[[Rit 5]:[Punten]],2,0),0)</f>
        <v>0</v>
      </c>
      <c r="Q246" s="89">
        <f>IFERROR(VLOOKUP(rennerstabel!$F246,Etappe6[[Rit 6]:[Punten]],2,0),0)</f>
        <v>0</v>
      </c>
      <c r="R246" s="89">
        <f>IFERROR(VLOOKUP(rennerstabel!$F246,Etappe7[[Rit 7]:[Punten]],2,0),0)</f>
        <v>0</v>
      </c>
      <c r="S246" s="89">
        <f>IFERROR(VLOOKUP(rennerstabel!$F246,Etappe8[[Rit 8]:[Punten]],2,0),0)</f>
        <v>0</v>
      </c>
      <c r="T246" s="89">
        <f>IFERROR(VLOOKUP(rennerstabel!$F246,Etappe9[[Rit 9]:[Punten]],2,0),0)</f>
        <v>0</v>
      </c>
      <c r="U246" s="90">
        <f>IFERROR(VLOOKUP(rennerstabel!$F246,Etappe10[[Rit 10]:[Punten]],2,0),0)</f>
        <v>0</v>
      </c>
      <c r="V246" s="90">
        <f>IFERROR(VLOOKUP(rennerstabel!$F246,Etappe11[[Rit 11]:[Punten]],2,0),0)</f>
        <v>0</v>
      </c>
      <c r="W246" s="90">
        <f>IFERROR(VLOOKUP(rennerstabel!$F246,Etappe12[[Rit 12]:[Punten]],2,0),0)</f>
        <v>0</v>
      </c>
      <c r="X246" s="90">
        <f>IFERROR(VLOOKUP(rennerstabel!$F246,Etappe13[[Rit 13]:[Punten]],2,0),0)</f>
        <v>0</v>
      </c>
      <c r="Y246" s="90">
        <f>IFERROR(VLOOKUP(rennerstabel!$F246,Etappe14[[Rit 14]:[Punten]],2,0),0)</f>
        <v>0</v>
      </c>
      <c r="Z246" s="90">
        <f>IFERROR(VLOOKUP(rennerstabel!$F246,Etappe15[[Rit 15]:[Punten]],2,0),0)</f>
        <v>0</v>
      </c>
      <c r="AA246" s="91">
        <f>IFERROR(VLOOKUP(rennerstabel!$F246,Etappe16[[Rit 16]:[Punten]],2,0),0)</f>
        <v>0</v>
      </c>
      <c r="AB246" s="91">
        <f>IFERROR(VLOOKUP(rennerstabel!$F246,Etappe17[[Rit 17]:[Punten]],2,0),0)</f>
        <v>0</v>
      </c>
      <c r="AC246" s="91">
        <f>IFERROR(VLOOKUP(rennerstabel!$F246,Etappe18[[Rit 18]:[Punten]],2,0),0)</f>
        <v>0</v>
      </c>
      <c r="AD246" s="91">
        <f>IFERROR(VLOOKUP(rennerstabel!$F246,Etappe19[[Rit 19]:[Punten]],2,0),0)</f>
        <v>0</v>
      </c>
      <c r="AE246" s="91">
        <f>IFERROR(VLOOKUP(rennerstabel!$F246,Etappe20[[Rit 20]:[Punten]],2,0),0)</f>
        <v>0</v>
      </c>
      <c r="AF246" s="91">
        <f>IFERROR(VLOOKUP(rennerstabel!$F246,Etappe21[[Rit 21]:[Punten]],2,0),0)</f>
        <v>0</v>
      </c>
      <c r="AG246" s="83">
        <f>IFERROR(VLOOKUP(rennerstabel!$F246,TableGeel[[Renners]:[Punten]],2,0),0)</f>
        <v>0</v>
      </c>
      <c r="AH246" s="83">
        <f>IFERROR(VLOOKUP(rennerstabel!$F246,TablePloeg[[Renners]:[Punten]],2,0),0)</f>
        <v>0</v>
      </c>
      <c r="AI246" s="83">
        <f>IFERROR(VLOOKUP(rennerstabel!$F246,TableGroen[[Renners]:[Punten]],2,0),0)</f>
        <v>0</v>
      </c>
      <c r="AJ246" s="83">
        <f>IFERROR(VLOOKUP(rennerstabel!$F246,TableBolletjes[[Renners]:[Punten]],2,0),0)</f>
        <v>0</v>
      </c>
      <c r="AK246" s="83">
        <f>IFERROR(VLOOKUP(rennerstabel!$F246,TableWit[[Renners]:[Punten]],2,0),0)</f>
        <v>0</v>
      </c>
      <c r="AL246" s="92">
        <f>IF(rennerstabel!$D246="DNS",0,1)</f>
        <v>0</v>
      </c>
    </row>
    <row r="247" spans="1:38" x14ac:dyDescent="0.25">
      <c r="A247" s="93"/>
      <c r="B247" s="93"/>
      <c r="C247" s="93"/>
      <c r="D247" s="93" t="s">
        <v>517</v>
      </c>
      <c r="E247" s="94">
        <v>246</v>
      </c>
      <c r="F247" s="84"/>
      <c r="G247" s="84"/>
      <c r="H247" s="85">
        <f>SUM(L247:AK247)*rennerstabel!$AL247</f>
        <v>0</v>
      </c>
      <c r="I247" s="86">
        <f>SUM(rennerstabel!$L247:$T247)*rennerstabel!$AL247</f>
        <v>0</v>
      </c>
      <c r="J247" s="87">
        <f>SUM(rennerstabel!$U247:$Z247)*rennerstabel!$AL247</f>
        <v>0</v>
      </c>
      <c r="K247" s="88">
        <f>SUM(rennerstabel!$AA247:$AF247)*rennerstabel!$AL247</f>
        <v>0</v>
      </c>
      <c r="L247" s="89">
        <f>IFERROR(VLOOKUP(rennerstabel!$F247,Etappe1[[Rit 1]:[Punten]],2,0),0)</f>
        <v>0</v>
      </c>
      <c r="M247" s="89">
        <f>IFERROR(VLOOKUP(rennerstabel!$F247,Etappe2[[Rit 2]:[Punten]],2,0),0)</f>
        <v>0</v>
      </c>
      <c r="N247" s="89">
        <f>IFERROR(VLOOKUP(rennerstabel!$F247,Etappe3[[Rit 3]:[Punten]],2,0),0)</f>
        <v>0</v>
      </c>
      <c r="O247" s="89">
        <f>IFERROR(VLOOKUP(rennerstabel!$F247,Etappe4[[Rit 4]:[Punten]],2,0),0)</f>
        <v>0</v>
      </c>
      <c r="P247" s="89">
        <f>IFERROR(VLOOKUP(rennerstabel!$F247,Etappe5[[Rit 5]:[Punten]],2,0),0)</f>
        <v>0</v>
      </c>
      <c r="Q247" s="89">
        <f>IFERROR(VLOOKUP(rennerstabel!$F247,Etappe6[[Rit 6]:[Punten]],2,0),0)</f>
        <v>0</v>
      </c>
      <c r="R247" s="89">
        <f>IFERROR(VLOOKUP(rennerstabel!$F247,Etappe7[[Rit 7]:[Punten]],2,0),0)</f>
        <v>0</v>
      </c>
      <c r="S247" s="89">
        <f>IFERROR(VLOOKUP(rennerstabel!$F247,Etappe8[[Rit 8]:[Punten]],2,0),0)</f>
        <v>0</v>
      </c>
      <c r="T247" s="89">
        <f>IFERROR(VLOOKUP(rennerstabel!$F247,Etappe9[[Rit 9]:[Punten]],2,0),0)</f>
        <v>0</v>
      </c>
      <c r="U247" s="90">
        <f>IFERROR(VLOOKUP(rennerstabel!$F247,Etappe10[[Rit 10]:[Punten]],2,0),0)</f>
        <v>0</v>
      </c>
      <c r="V247" s="90">
        <f>IFERROR(VLOOKUP(rennerstabel!$F247,Etappe11[[Rit 11]:[Punten]],2,0),0)</f>
        <v>0</v>
      </c>
      <c r="W247" s="90">
        <f>IFERROR(VLOOKUP(rennerstabel!$F247,Etappe12[[Rit 12]:[Punten]],2,0),0)</f>
        <v>0</v>
      </c>
      <c r="X247" s="90">
        <f>IFERROR(VLOOKUP(rennerstabel!$F247,Etappe13[[Rit 13]:[Punten]],2,0),0)</f>
        <v>0</v>
      </c>
      <c r="Y247" s="90">
        <f>IFERROR(VLOOKUP(rennerstabel!$F247,Etappe14[[Rit 14]:[Punten]],2,0),0)</f>
        <v>0</v>
      </c>
      <c r="Z247" s="90">
        <f>IFERROR(VLOOKUP(rennerstabel!$F247,Etappe15[[Rit 15]:[Punten]],2,0),0)</f>
        <v>0</v>
      </c>
      <c r="AA247" s="91">
        <f>IFERROR(VLOOKUP(rennerstabel!$F247,Etappe16[[Rit 16]:[Punten]],2,0),0)</f>
        <v>0</v>
      </c>
      <c r="AB247" s="91">
        <f>IFERROR(VLOOKUP(rennerstabel!$F247,Etappe17[[Rit 17]:[Punten]],2,0),0)</f>
        <v>0</v>
      </c>
      <c r="AC247" s="91">
        <f>IFERROR(VLOOKUP(rennerstabel!$F247,Etappe18[[Rit 18]:[Punten]],2,0),0)</f>
        <v>0</v>
      </c>
      <c r="AD247" s="91">
        <f>IFERROR(VLOOKUP(rennerstabel!$F247,Etappe19[[Rit 19]:[Punten]],2,0),0)</f>
        <v>0</v>
      </c>
      <c r="AE247" s="91">
        <f>IFERROR(VLOOKUP(rennerstabel!$F247,Etappe20[[Rit 20]:[Punten]],2,0),0)</f>
        <v>0</v>
      </c>
      <c r="AF247" s="91">
        <f>IFERROR(VLOOKUP(rennerstabel!$F247,Etappe21[[Rit 21]:[Punten]],2,0),0)</f>
        <v>0</v>
      </c>
      <c r="AG247" s="93">
        <f>IFERROR(VLOOKUP(rennerstabel!$F247,TableGeel[[Renners]:[Punten]],2,0),0)</f>
        <v>0</v>
      </c>
      <c r="AH247" s="93">
        <f>IFERROR(VLOOKUP(rennerstabel!$F247,TablePloeg[[Renners]:[Punten]],2,0),0)</f>
        <v>0</v>
      </c>
      <c r="AI247" s="93">
        <f>IFERROR(VLOOKUP(rennerstabel!$F247,TableGroen[[Renners]:[Punten]],2,0),0)</f>
        <v>0</v>
      </c>
      <c r="AJ247" s="93">
        <f>IFERROR(VLOOKUP(rennerstabel!$F247,TableBolletjes[[Renners]:[Punten]],2,0),0)</f>
        <v>0</v>
      </c>
      <c r="AK247" s="93">
        <f>IFERROR(VLOOKUP(rennerstabel!$F247,TableWit[[Renners]:[Punten]],2,0),0)</f>
        <v>0</v>
      </c>
      <c r="AL247" s="95">
        <f>IF(rennerstabel!$D247="DNS",0,1)</f>
        <v>0</v>
      </c>
    </row>
    <row r="248" spans="1:38" x14ac:dyDescent="0.25">
      <c r="A248" s="83"/>
      <c r="B248" s="83"/>
      <c r="C248" s="83"/>
      <c r="D248" s="83" t="s">
        <v>517</v>
      </c>
      <c r="E248" s="84">
        <v>247</v>
      </c>
      <c r="F248" s="84"/>
      <c r="G248" s="84"/>
      <c r="H248" s="85">
        <f>SUM(L248:AK248)*rennerstabel!$AL248</f>
        <v>0</v>
      </c>
      <c r="I248" s="86">
        <f>SUM(rennerstabel!$L248:$T248)*rennerstabel!$AL248</f>
        <v>0</v>
      </c>
      <c r="J248" s="87">
        <f>SUM(rennerstabel!$U248:$Z248)*rennerstabel!$AL248</f>
        <v>0</v>
      </c>
      <c r="K248" s="88">
        <f>SUM(rennerstabel!$AA248:$AF248)*rennerstabel!$AL248</f>
        <v>0</v>
      </c>
      <c r="L248" s="89">
        <f>IFERROR(VLOOKUP(rennerstabel!$F248,Etappe1[[Rit 1]:[Punten]],2,0),0)</f>
        <v>0</v>
      </c>
      <c r="M248" s="89">
        <f>IFERROR(VLOOKUP(rennerstabel!$F248,Etappe2[[Rit 2]:[Punten]],2,0),0)</f>
        <v>0</v>
      </c>
      <c r="N248" s="89">
        <f>IFERROR(VLOOKUP(rennerstabel!$F248,Etappe3[[Rit 3]:[Punten]],2,0),0)</f>
        <v>0</v>
      </c>
      <c r="O248" s="89">
        <f>IFERROR(VLOOKUP(rennerstabel!$F248,Etappe4[[Rit 4]:[Punten]],2,0),0)</f>
        <v>0</v>
      </c>
      <c r="P248" s="89">
        <f>IFERROR(VLOOKUP(rennerstabel!$F248,Etappe5[[Rit 5]:[Punten]],2,0),0)</f>
        <v>0</v>
      </c>
      <c r="Q248" s="89">
        <f>IFERROR(VLOOKUP(rennerstabel!$F248,Etappe6[[Rit 6]:[Punten]],2,0),0)</f>
        <v>0</v>
      </c>
      <c r="R248" s="89">
        <f>IFERROR(VLOOKUP(rennerstabel!$F248,Etappe7[[Rit 7]:[Punten]],2,0),0)</f>
        <v>0</v>
      </c>
      <c r="S248" s="89">
        <f>IFERROR(VLOOKUP(rennerstabel!$F248,Etappe8[[Rit 8]:[Punten]],2,0),0)</f>
        <v>0</v>
      </c>
      <c r="T248" s="89">
        <f>IFERROR(VLOOKUP(rennerstabel!$F248,Etappe9[[Rit 9]:[Punten]],2,0),0)</f>
        <v>0</v>
      </c>
      <c r="U248" s="90">
        <f>IFERROR(VLOOKUP(rennerstabel!$F248,Etappe10[[Rit 10]:[Punten]],2,0),0)</f>
        <v>0</v>
      </c>
      <c r="V248" s="90">
        <f>IFERROR(VLOOKUP(rennerstabel!$F248,Etappe11[[Rit 11]:[Punten]],2,0),0)</f>
        <v>0</v>
      </c>
      <c r="W248" s="90">
        <f>IFERROR(VLOOKUP(rennerstabel!$F248,Etappe12[[Rit 12]:[Punten]],2,0),0)</f>
        <v>0</v>
      </c>
      <c r="X248" s="90">
        <f>IFERROR(VLOOKUP(rennerstabel!$F248,Etappe13[[Rit 13]:[Punten]],2,0),0)</f>
        <v>0</v>
      </c>
      <c r="Y248" s="90">
        <f>IFERROR(VLOOKUP(rennerstabel!$F248,Etappe14[[Rit 14]:[Punten]],2,0),0)</f>
        <v>0</v>
      </c>
      <c r="Z248" s="90">
        <f>IFERROR(VLOOKUP(rennerstabel!$F248,Etappe15[[Rit 15]:[Punten]],2,0),0)</f>
        <v>0</v>
      </c>
      <c r="AA248" s="91">
        <f>IFERROR(VLOOKUP(rennerstabel!$F248,Etappe16[[Rit 16]:[Punten]],2,0),0)</f>
        <v>0</v>
      </c>
      <c r="AB248" s="91">
        <f>IFERROR(VLOOKUP(rennerstabel!$F248,Etappe17[[Rit 17]:[Punten]],2,0),0)</f>
        <v>0</v>
      </c>
      <c r="AC248" s="91">
        <f>IFERROR(VLOOKUP(rennerstabel!$F248,Etappe18[[Rit 18]:[Punten]],2,0),0)</f>
        <v>0</v>
      </c>
      <c r="AD248" s="91">
        <f>IFERROR(VLOOKUP(rennerstabel!$F248,Etappe19[[Rit 19]:[Punten]],2,0),0)</f>
        <v>0</v>
      </c>
      <c r="AE248" s="91">
        <f>IFERROR(VLOOKUP(rennerstabel!$F248,Etappe20[[Rit 20]:[Punten]],2,0),0)</f>
        <v>0</v>
      </c>
      <c r="AF248" s="91">
        <f>IFERROR(VLOOKUP(rennerstabel!$F248,Etappe21[[Rit 21]:[Punten]],2,0),0)</f>
        <v>0</v>
      </c>
      <c r="AG248" s="83">
        <f>IFERROR(VLOOKUP(rennerstabel!$F248,TableGeel[[Renners]:[Punten]],2,0),0)</f>
        <v>0</v>
      </c>
      <c r="AH248" s="83">
        <f>IFERROR(VLOOKUP(rennerstabel!$F248,TablePloeg[[Renners]:[Punten]],2,0),0)</f>
        <v>0</v>
      </c>
      <c r="AI248" s="83">
        <f>IFERROR(VLOOKUP(rennerstabel!$F248,TableGroen[[Renners]:[Punten]],2,0),0)</f>
        <v>0</v>
      </c>
      <c r="AJ248" s="83">
        <f>IFERROR(VLOOKUP(rennerstabel!$F248,TableBolletjes[[Renners]:[Punten]],2,0),0)</f>
        <v>0</v>
      </c>
      <c r="AK248" s="83">
        <f>IFERROR(VLOOKUP(rennerstabel!$F248,TableWit[[Renners]:[Punten]],2,0),0)</f>
        <v>0</v>
      </c>
      <c r="AL248" s="92">
        <f>IF(rennerstabel!$D248="DNS",0,1)</f>
        <v>0</v>
      </c>
    </row>
    <row r="249" spans="1:38" x14ac:dyDescent="0.25">
      <c r="A249" s="93"/>
      <c r="B249" s="93"/>
      <c r="C249" s="93"/>
      <c r="D249" s="93" t="s">
        <v>517</v>
      </c>
      <c r="E249" s="94">
        <v>248</v>
      </c>
      <c r="F249" s="84"/>
      <c r="G249" s="84"/>
      <c r="H249" s="85">
        <f>SUM(L249:AK249)*rennerstabel!$AL249</f>
        <v>0</v>
      </c>
      <c r="I249" s="86">
        <f>SUM(rennerstabel!$L249:$T249)*rennerstabel!$AL249</f>
        <v>0</v>
      </c>
      <c r="J249" s="87">
        <f>SUM(rennerstabel!$U249:$Z249)*rennerstabel!$AL249</f>
        <v>0</v>
      </c>
      <c r="K249" s="88">
        <f>SUM(rennerstabel!$AA249:$AF249)*rennerstabel!$AL249</f>
        <v>0</v>
      </c>
      <c r="L249" s="89">
        <f>IFERROR(VLOOKUP(rennerstabel!$F249,Etappe1[[Rit 1]:[Punten]],2,0),0)</f>
        <v>0</v>
      </c>
      <c r="M249" s="89">
        <f>IFERROR(VLOOKUP(rennerstabel!$F249,Etappe2[[Rit 2]:[Punten]],2,0),0)</f>
        <v>0</v>
      </c>
      <c r="N249" s="89">
        <f>IFERROR(VLOOKUP(rennerstabel!$F249,Etappe3[[Rit 3]:[Punten]],2,0),0)</f>
        <v>0</v>
      </c>
      <c r="O249" s="89">
        <f>IFERROR(VLOOKUP(rennerstabel!$F249,Etappe4[[Rit 4]:[Punten]],2,0),0)</f>
        <v>0</v>
      </c>
      <c r="P249" s="89">
        <f>IFERROR(VLOOKUP(rennerstabel!$F249,Etappe5[[Rit 5]:[Punten]],2,0),0)</f>
        <v>0</v>
      </c>
      <c r="Q249" s="89">
        <f>IFERROR(VLOOKUP(rennerstabel!$F249,Etappe6[[Rit 6]:[Punten]],2,0),0)</f>
        <v>0</v>
      </c>
      <c r="R249" s="89">
        <f>IFERROR(VLOOKUP(rennerstabel!$F249,Etappe7[[Rit 7]:[Punten]],2,0),0)</f>
        <v>0</v>
      </c>
      <c r="S249" s="89">
        <f>IFERROR(VLOOKUP(rennerstabel!$F249,Etappe8[[Rit 8]:[Punten]],2,0),0)</f>
        <v>0</v>
      </c>
      <c r="T249" s="89">
        <f>IFERROR(VLOOKUP(rennerstabel!$F249,Etappe9[[Rit 9]:[Punten]],2,0),0)</f>
        <v>0</v>
      </c>
      <c r="U249" s="90">
        <f>IFERROR(VLOOKUP(rennerstabel!$F249,Etappe10[[Rit 10]:[Punten]],2,0),0)</f>
        <v>0</v>
      </c>
      <c r="V249" s="90">
        <f>IFERROR(VLOOKUP(rennerstabel!$F249,Etappe11[[Rit 11]:[Punten]],2,0),0)</f>
        <v>0</v>
      </c>
      <c r="W249" s="90">
        <f>IFERROR(VLOOKUP(rennerstabel!$F249,Etappe12[[Rit 12]:[Punten]],2,0),0)</f>
        <v>0</v>
      </c>
      <c r="X249" s="90">
        <f>IFERROR(VLOOKUP(rennerstabel!$F249,Etappe13[[Rit 13]:[Punten]],2,0),0)</f>
        <v>0</v>
      </c>
      <c r="Y249" s="90">
        <f>IFERROR(VLOOKUP(rennerstabel!$F249,Etappe14[[Rit 14]:[Punten]],2,0),0)</f>
        <v>0</v>
      </c>
      <c r="Z249" s="90">
        <f>IFERROR(VLOOKUP(rennerstabel!$F249,Etappe15[[Rit 15]:[Punten]],2,0),0)</f>
        <v>0</v>
      </c>
      <c r="AA249" s="91">
        <f>IFERROR(VLOOKUP(rennerstabel!$F249,Etappe16[[Rit 16]:[Punten]],2,0),0)</f>
        <v>0</v>
      </c>
      <c r="AB249" s="91">
        <f>IFERROR(VLOOKUP(rennerstabel!$F249,Etappe17[[Rit 17]:[Punten]],2,0),0)</f>
        <v>0</v>
      </c>
      <c r="AC249" s="91">
        <f>IFERROR(VLOOKUP(rennerstabel!$F249,Etappe18[[Rit 18]:[Punten]],2,0),0)</f>
        <v>0</v>
      </c>
      <c r="AD249" s="91">
        <f>IFERROR(VLOOKUP(rennerstabel!$F249,Etappe19[[Rit 19]:[Punten]],2,0),0)</f>
        <v>0</v>
      </c>
      <c r="AE249" s="91">
        <f>IFERROR(VLOOKUP(rennerstabel!$F249,Etappe20[[Rit 20]:[Punten]],2,0),0)</f>
        <v>0</v>
      </c>
      <c r="AF249" s="91">
        <f>IFERROR(VLOOKUP(rennerstabel!$F249,Etappe21[[Rit 21]:[Punten]],2,0),0)</f>
        <v>0</v>
      </c>
      <c r="AG249" s="93">
        <f>IFERROR(VLOOKUP(rennerstabel!$F249,TableGeel[[Renners]:[Punten]],2,0),0)</f>
        <v>0</v>
      </c>
      <c r="AH249" s="93">
        <f>IFERROR(VLOOKUP(rennerstabel!$F249,TablePloeg[[Renners]:[Punten]],2,0),0)</f>
        <v>0</v>
      </c>
      <c r="AI249" s="93">
        <f>IFERROR(VLOOKUP(rennerstabel!$F249,TableGroen[[Renners]:[Punten]],2,0),0)</f>
        <v>0</v>
      </c>
      <c r="AJ249" s="93">
        <f>IFERROR(VLOOKUP(rennerstabel!$F249,TableBolletjes[[Renners]:[Punten]],2,0),0)</f>
        <v>0</v>
      </c>
      <c r="AK249" s="93">
        <f>IFERROR(VLOOKUP(rennerstabel!$F249,TableWit[[Renners]:[Punten]],2,0),0)</f>
        <v>0</v>
      </c>
      <c r="AL249" s="95">
        <f>IF(rennerstabel!$D249="DNS",0,1)</f>
        <v>0</v>
      </c>
    </row>
    <row r="250" spans="1:38" x14ac:dyDescent="0.25">
      <c r="A250" s="83"/>
      <c r="B250" s="83"/>
      <c r="C250" s="83"/>
      <c r="D250" s="83" t="s">
        <v>517</v>
      </c>
      <c r="E250" s="84">
        <v>249</v>
      </c>
      <c r="F250" s="84"/>
      <c r="G250" s="84"/>
      <c r="H250" s="146">
        <f>SUM(L250:AK250)*rennerstabel!$AL250</f>
        <v>0</v>
      </c>
      <c r="I250" s="147">
        <f>SUM(rennerstabel!$L250:$T250)*rennerstabel!$AL250</f>
        <v>0</v>
      </c>
      <c r="J250" s="148">
        <f>SUM(rennerstabel!$U250:$Z250)*rennerstabel!$AL250</f>
        <v>0</v>
      </c>
      <c r="K250" s="149">
        <f>SUM(rennerstabel!$AA250:$AF250)*rennerstabel!$AL250</f>
        <v>0</v>
      </c>
      <c r="L250" s="150">
        <f>IFERROR(VLOOKUP(rennerstabel!$F250,Etappe1[[Rit 1]:[Punten]],2,0),0)</f>
        <v>0</v>
      </c>
      <c r="M250" s="150">
        <f>IFERROR(VLOOKUP(rennerstabel!$F250,Etappe2[[Rit 2]:[Punten]],2,0),0)</f>
        <v>0</v>
      </c>
      <c r="N250" s="150">
        <f>IFERROR(VLOOKUP(rennerstabel!$F250,Etappe3[[Rit 3]:[Punten]],2,0),0)</f>
        <v>0</v>
      </c>
      <c r="O250" s="150">
        <f>IFERROR(VLOOKUP(rennerstabel!$F250,Etappe4[[Rit 4]:[Punten]],2,0),0)</f>
        <v>0</v>
      </c>
      <c r="P250" s="150">
        <f>IFERROR(VLOOKUP(rennerstabel!$F250,Etappe5[[Rit 5]:[Punten]],2,0),0)</f>
        <v>0</v>
      </c>
      <c r="Q250" s="150">
        <f>IFERROR(VLOOKUP(rennerstabel!$F250,Etappe6[[Rit 6]:[Punten]],2,0),0)</f>
        <v>0</v>
      </c>
      <c r="R250" s="150">
        <f>IFERROR(VLOOKUP(rennerstabel!$F250,Etappe7[[Rit 7]:[Punten]],2,0),0)</f>
        <v>0</v>
      </c>
      <c r="S250" s="150">
        <f>IFERROR(VLOOKUP(rennerstabel!$F250,Etappe8[[Rit 8]:[Punten]],2,0),0)</f>
        <v>0</v>
      </c>
      <c r="T250" s="150">
        <f>IFERROR(VLOOKUP(rennerstabel!$F250,Etappe9[[Rit 9]:[Punten]],2,0),0)</f>
        <v>0</v>
      </c>
      <c r="U250" s="151">
        <f>IFERROR(VLOOKUP(rennerstabel!$F250,Etappe10[[Rit 10]:[Punten]],2,0),0)</f>
        <v>0</v>
      </c>
      <c r="V250" s="151">
        <f>IFERROR(VLOOKUP(rennerstabel!$F250,Etappe11[[Rit 11]:[Punten]],2,0),0)</f>
        <v>0</v>
      </c>
      <c r="W250" s="151">
        <f>IFERROR(VLOOKUP(rennerstabel!$F250,Etappe12[[Rit 12]:[Punten]],2,0),0)</f>
        <v>0</v>
      </c>
      <c r="X250" s="151">
        <f>IFERROR(VLOOKUP(rennerstabel!$F250,Etappe13[[Rit 13]:[Punten]],2,0),0)</f>
        <v>0</v>
      </c>
      <c r="Y250" s="151">
        <f>IFERROR(VLOOKUP(rennerstabel!$F250,Etappe14[[Rit 14]:[Punten]],2,0),0)</f>
        <v>0</v>
      </c>
      <c r="Z250" s="151">
        <f>IFERROR(VLOOKUP(rennerstabel!$F250,Etappe15[[Rit 15]:[Punten]],2,0),0)</f>
        <v>0</v>
      </c>
      <c r="AA250" s="152">
        <f>IFERROR(VLOOKUP(rennerstabel!$F250,Etappe16[[Rit 16]:[Punten]],2,0),0)</f>
        <v>0</v>
      </c>
      <c r="AB250" s="152">
        <f>IFERROR(VLOOKUP(rennerstabel!$F250,Etappe17[[Rit 17]:[Punten]],2,0),0)</f>
        <v>0</v>
      </c>
      <c r="AC250" s="152">
        <f>IFERROR(VLOOKUP(rennerstabel!$F250,Etappe18[[Rit 18]:[Punten]],2,0),0)</f>
        <v>0</v>
      </c>
      <c r="AD250" s="152">
        <f>IFERROR(VLOOKUP(rennerstabel!$F250,Etappe19[[Rit 19]:[Punten]],2,0),0)</f>
        <v>0</v>
      </c>
      <c r="AE250" s="152">
        <f>IFERROR(VLOOKUP(rennerstabel!$F250,Etappe20[[Rit 20]:[Punten]],2,0),0)</f>
        <v>0</v>
      </c>
      <c r="AF250" s="152">
        <f>IFERROR(VLOOKUP(rennerstabel!$F250,Etappe21[[Rit 21]:[Punten]],2,0),0)</f>
        <v>0</v>
      </c>
      <c r="AG250" s="83">
        <f>IFERROR(VLOOKUP(rennerstabel!$F250,TableGeel[[Renners]:[Punten]],2,0),0)</f>
        <v>0</v>
      </c>
      <c r="AH250" s="83">
        <f>IFERROR(VLOOKUP(rennerstabel!$F250,TablePloeg[[Renners]:[Punten]],2,0),0)</f>
        <v>0</v>
      </c>
      <c r="AI250" s="83">
        <f>IFERROR(VLOOKUP(rennerstabel!$F250,TableGroen[[Renners]:[Punten]],2,0),0)</f>
        <v>0</v>
      </c>
      <c r="AJ250" s="83">
        <f>IFERROR(VLOOKUP(rennerstabel!$F250,TableBolletjes[[Renners]:[Punten]],2,0),0)</f>
        <v>0</v>
      </c>
      <c r="AK250" s="83">
        <f>IFERROR(VLOOKUP(rennerstabel!$F250,TableWit[[Renners]:[Punten]],2,0),0)</f>
        <v>0</v>
      </c>
      <c r="AL250" s="92">
        <f>IF(rennerstabel!$D250="DNS",0,1)</f>
        <v>0</v>
      </c>
    </row>
    <row r="251" spans="1:38" x14ac:dyDescent="0.25">
      <c r="A251" s="93"/>
      <c r="B251" s="93"/>
      <c r="C251" s="93"/>
      <c r="D251" s="93" t="s">
        <v>517</v>
      </c>
      <c r="E251" s="94">
        <v>250</v>
      </c>
      <c r="F251" s="84"/>
      <c r="G251" s="84"/>
      <c r="H251" s="146">
        <f>SUM(L251:AK251)*rennerstabel!$AL251</f>
        <v>0</v>
      </c>
      <c r="I251" s="147">
        <f>SUM(rennerstabel!$L251:$T251)*rennerstabel!$AL251</f>
        <v>0</v>
      </c>
      <c r="J251" s="148">
        <f>SUM(rennerstabel!$U251:$Z251)*rennerstabel!$AL251</f>
        <v>0</v>
      </c>
      <c r="K251" s="149">
        <f>SUM(rennerstabel!$AA251:$AF251)*rennerstabel!$AL251</f>
        <v>0</v>
      </c>
      <c r="L251" s="150">
        <f>IFERROR(VLOOKUP(rennerstabel!$F251,Etappe1[[Rit 1]:[Punten]],2,0),0)</f>
        <v>0</v>
      </c>
      <c r="M251" s="150">
        <f>IFERROR(VLOOKUP(rennerstabel!$F251,Etappe2[[Rit 2]:[Punten]],2,0),0)</f>
        <v>0</v>
      </c>
      <c r="N251" s="150">
        <f>IFERROR(VLOOKUP(rennerstabel!$F251,Etappe3[[Rit 3]:[Punten]],2,0),0)</f>
        <v>0</v>
      </c>
      <c r="O251" s="150">
        <f>IFERROR(VLOOKUP(rennerstabel!$F251,Etappe4[[Rit 4]:[Punten]],2,0),0)</f>
        <v>0</v>
      </c>
      <c r="P251" s="150">
        <f>IFERROR(VLOOKUP(rennerstabel!$F251,Etappe5[[Rit 5]:[Punten]],2,0),0)</f>
        <v>0</v>
      </c>
      <c r="Q251" s="150">
        <f>IFERROR(VLOOKUP(rennerstabel!$F251,Etappe6[[Rit 6]:[Punten]],2,0),0)</f>
        <v>0</v>
      </c>
      <c r="R251" s="150">
        <f>IFERROR(VLOOKUP(rennerstabel!$F251,Etappe7[[Rit 7]:[Punten]],2,0),0)</f>
        <v>0</v>
      </c>
      <c r="S251" s="150">
        <f>IFERROR(VLOOKUP(rennerstabel!$F251,Etappe8[[Rit 8]:[Punten]],2,0),0)</f>
        <v>0</v>
      </c>
      <c r="T251" s="150">
        <f>IFERROR(VLOOKUP(rennerstabel!$F251,Etappe9[[Rit 9]:[Punten]],2,0),0)</f>
        <v>0</v>
      </c>
      <c r="U251" s="151">
        <f>IFERROR(VLOOKUP(rennerstabel!$F251,Etappe10[[Rit 10]:[Punten]],2,0),0)</f>
        <v>0</v>
      </c>
      <c r="V251" s="151">
        <f>IFERROR(VLOOKUP(rennerstabel!$F251,Etappe11[[Rit 11]:[Punten]],2,0),0)</f>
        <v>0</v>
      </c>
      <c r="W251" s="151">
        <f>IFERROR(VLOOKUP(rennerstabel!$F251,Etappe12[[Rit 12]:[Punten]],2,0),0)</f>
        <v>0</v>
      </c>
      <c r="X251" s="151">
        <f>IFERROR(VLOOKUP(rennerstabel!$F251,Etappe13[[Rit 13]:[Punten]],2,0),0)</f>
        <v>0</v>
      </c>
      <c r="Y251" s="151">
        <f>IFERROR(VLOOKUP(rennerstabel!$F251,Etappe14[[Rit 14]:[Punten]],2,0),0)</f>
        <v>0</v>
      </c>
      <c r="Z251" s="151">
        <f>IFERROR(VLOOKUP(rennerstabel!$F251,Etappe15[[Rit 15]:[Punten]],2,0),0)</f>
        <v>0</v>
      </c>
      <c r="AA251" s="152">
        <f>IFERROR(VLOOKUP(rennerstabel!$F251,Etappe16[[Rit 16]:[Punten]],2,0),0)</f>
        <v>0</v>
      </c>
      <c r="AB251" s="152">
        <f>IFERROR(VLOOKUP(rennerstabel!$F251,Etappe17[[Rit 17]:[Punten]],2,0),0)</f>
        <v>0</v>
      </c>
      <c r="AC251" s="152">
        <f>IFERROR(VLOOKUP(rennerstabel!$F251,Etappe18[[Rit 18]:[Punten]],2,0),0)</f>
        <v>0</v>
      </c>
      <c r="AD251" s="152">
        <f>IFERROR(VLOOKUP(rennerstabel!$F251,Etappe19[[Rit 19]:[Punten]],2,0),0)</f>
        <v>0</v>
      </c>
      <c r="AE251" s="152">
        <f>IFERROR(VLOOKUP(rennerstabel!$F251,Etappe20[[Rit 20]:[Punten]],2,0),0)</f>
        <v>0</v>
      </c>
      <c r="AF251" s="152">
        <f>IFERROR(VLOOKUP(rennerstabel!$F251,Etappe21[[Rit 21]:[Punten]],2,0),0)</f>
        <v>0</v>
      </c>
      <c r="AG251" s="93">
        <f>IFERROR(VLOOKUP(rennerstabel!$F251,TableGeel[[Renners]:[Punten]],2,0),0)</f>
        <v>0</v>
      </c>
      <c r="AH251" s="93">
        <f>IFERROR(VLOOKUP(rennerstabel!$F251,TablePloeg[[Renners]:[Punten]],2,0),0)</f>
        <v>0</v>
      </c>
      <c r="AI251" s="93">
        <f>IFERROR(VLOOKUP(rennerstabel!$F251,TableGroen[[Renners]:[Punten]],2,0),0)</f>
        <v>0</v>
      </c>
      <c r="AJ251" s="93">
        <f>IFERROR(VLOOKUP(rennerstabel!$F251,TableBolletjes[[Renners]:[Punten]],2,0),0)</f>
        <v>0</v>
      </c>
      <c r="AK251" s="93">
        <f>IFERROR(VLOOKUP(rennerstabel!$F251,TableWit[[Renners]:[Punten]],2,0),0)</f>
        <v>0</v>
      </c>
      <c r="AL251" s="95">
        <f>IF(rennerstabel!$D251="DNS",0,1)</f>
        <v>0</v>
      </c>
    </row>
    <row r="252" spans="1:38" x14ac:dyDescent="0.25">
      <c r="A252" s="83"/>
      <c r="B252" s="83"/>
      <c r="C252" s="83"/>
      <c r="D252" s="83" t="s">
        <v>517</v>
      </c>
      <c r="E252" s="84">
        <v>251</v>
      </c>
      <c r="F252" s="84"/>
      <c r="G252" s="84"/>
      <c r="H252" s="146">
        <f>SUM(L252:AK252)*rennerstabel!$AL252</f>
        <v>0</v>
      </c>
      <c r="I252" s="147">
        <f>SUM(rennerstabel!$L252:$T252)*rennerstabel!$AL252</f>
        <v>0</v>
      </c>
      <c r="J252" s="148">
        <f>SUM(rennerstabel!$U252:$Z252)*rennerstabel!$AL252</f>
        <v>0</v>
      </c>
      <c r="K252" s="149">
        <f>SUM(rennerstabel!$AA252:$AF252)*rennerstabel!$AL252</f>
        <v>0</v>
      </c>
      <c r="L252" s="150">
        <f>IFERROR(VLOOKUP(rennerstabel!$F252,Etappe1[[Rit 1]:[Punten]],2,0),0)</f>
        <v>0</v>
      </c>
      <c r="M252" s="150">
        <f>IFERROR(VLOOKUP(rennerstabel!$F252,Etappe2[[Rit 2]:[Punten]],2,0),0)</f>
        <v>0</v>
      </c>
      <c r="N252" s="150">
        <f>IFERROR(VLOOKUP(rennerstabel!$F252,Etappe3[[Rit 3]:[Punten]],2,0),0)</f>
        <v>0</v>
      </c>
      <c r="O252" s="150">
        <f>IFERROR(VLOOKUP(rennerstabel!$F252,Etappe4[[Rit 4]:[Punten]],2,0),0)</f>
        <v>0</v>
      </c>
      <c r="P252" s="150">
        <f>IFERROR(VLOOKUP(rennerstabel!$F252,Etappe5[[Rit 5]:[Punten]],2,0),0)</f>
        <v>0</v>
      </c>
      <c r="Q252" s="150">
        <f>IFERROR(VLOOKUP(rennerstabel!$F252,Etappe6[[Rit 6]:[Punten]],2,0),0)</f>
        <v>0</v>
      </c>
      <c r="R252" s="150">
        <f>IFERROR(VLOOKUP(rennerstabel!$F252,Etappe7[[Rit 7]:[Punten]],2,0),0)</f>
        <v>0</v>
      </c>
      <c r="S252" s="150">
        <f>IFERROR(VLOOKUP(rennerstabel!$F252,Etappe8[[Rit 8]:[Punten]],2,0),0)</f>
        <v>0</v>
      </c>
      <c r="T252" s="150">
        <f>IFERROR(VLOOKUP(rennerstabel!$F252,Etappe9[[Rit 9]:[Punten]],2,0),0)</f>
        <v>0</v>
      </c>
      <c r="U252" s="151">
        <f>IFERROR(VLOOKUP(rennerstabel!$F252,Etappe10[[Rit 10]:[Punten]],2,0),0)</f>
        <v>0</v>
      </c>
      <c r="V252" s="151">
        <f>IFERROR(VLOOKUP(rennerstabel!$F252,Etappe11[[Rit 11]:[Punten]],2,0),0)</f>
        <v>0</v>
      </c>
      <c r="W252" s="151">
        <f>IFERROR(VLOOKUP(rennerstabel!$F252,Etappe12[[Rit 12]:[Punten]],2,0),0)</f>
        <v>0</v>
      </c>
      <c r="X252" s="151">
        <f>IFERROR(VLOOKUP(rennerstabel!$F252,Etappe13[[Rit 13]:[Punten]],2,0),0)</f>
        <v>0</v>
      </c>
      <c r="Y252" s="151">
        <f>IFERROR(VLOOKUP(rennerstabel!$F252,Etappe14[[Rit 14]:[Punten]],2,0),0)</f>
        <v>0</v>
      </c>
      <c r="Z252" s="151">
        <f>IFERROR(VLOOKUP(rennerstabel!$F252,Etappe15[[Rit 15]:[Punten]],2,0),0)</f>
        <v>0</v>
      </c>
      <c r="AA252" s="152">
        <f>IFERROR(VLOOKUP(rennerstabel!$F252,Etappe16[[Rit 16]:[Punten]],2,0),0)</f>
        <v>0</v>
      </c>
      <c r="AB252" s="152">
        <f>IFERROR(VLOOKUP(rennerstabel!$F252,Etappe17[[Rit 17]:[Punten]],2,0),0)</f>
        <v>0</v>
      </c>
      <c r="AC252" s="152">
        <f>IFERROR(VLOOKUP(rennerstabel!$F252,Etappe18[[Rit 18]:[Punten]],2,0),0)</f>
        <v>0</v>
      </c>
      <c r="AD252" s="152">
        <f>IFERROR(VLOOKUP(rennerstabel!$F252,Etappe19[[Rit 19]:[Punten]],2,0),0)</f>
        <v>0</v>
      </c>
      <c r="AE252" s="152">
        <f>IFERROR(VLOOKUP(rennerstabel!$F252,Etappe20[[Rit 20]:[Punten]],2,0),0)</f>
        <v>0</v>
      </c>
      <c r="AF252" s="152">
        <f>IFERROR(VLOOKUP(rennerstabel!$F252,Etappe21[[Rit 21]:[Punten]],2,0),0)</f>
        <v>0</v>
      </c>
      <c r="AG252" s="83">
        <f>IFERROR(VLOOKUP(rennerstabel!$F252,TableGeel[[Renners]:[Punten]],2,0),0)</f>
        <v>0</v>
      </c>
      <c r="AH252" s="83">
        <f>IFERROR(VLOOKUP(rennerstabel!$F252,TablePloeg[[Renners]:[Punten]],2,0),0)</f>
        <v>0</v>
      </c>
      <c r="AI252" s="83">
        <f>IFERROR(VLOOKUP(rennerstabel!$F252,TableGroen[[Renners]:[Punten]],2,0),0)</f>
        <v>0</v>
      </c>
      <c r="AJ252" s="83">
        <f>IFERROR(VLOOKUP(rennerstabel!$F252,TableBolletjes[[Renners]:[Punten]],2,0),0)</f>
        <v>0</v>
      </c>
      <c r="AK252" s="83">
        <f>IFERROR(VLOOKUP(rennerstabel!$F252,TableWit[[Renners]:[Punten]],2,0),0)</f>
        <v>0</v>
      </c>
      <c r="AL252" s="92">
        <f>IF(rennerstabel!$D252="DNS",0,1)</f>
        <v>0</v>
      </c>
    </row>
    <row r="253" spans="1:38" x14ac:dyDescent="0.25">
      <c r="A253" s="93"/>
      <c r="B253" s="93"/>
      <c r="C253" s="93"/>
      <c r="D253" s="93" t="s">
        <v>517</v>
      </c>
      <c r="E253" s="94">
        <v>252</v>
      </c>
      <c r="F253" s="84"/>
      <c r="G253" s="84"/>
      <c r="H253" s="146">
        <f>SUM(L253:AK253)*rennerstabel!$AL253</f>
        <v>0</v>
      </c>
      <c r="I253" s="147">
        <f>SUM(rennerstabel!$L253:$T253)*rennerstabel!$AL253</f>
        <v>0</v>
      </c>
      <c r="J253" s="148">
        <f>SUM(rennerstabel!$U253:$Z253)*rennerstabel!$AL253</f>
        <v>0</v>
      </c>
      <c r="K253" s="149">
        <f>SUM(rennerstabel!$AA253:$AF253)*rennerstabel!$AL253</f>
        <v>0</v>
      </c>
      <c r="L253" s="150">
        <f>IFERROR(VLOOKUP(rennerstabel!$F253,Etappe1[[Rit 1]:[Punten]],2,0),0)</f>
        <v>0</v>
      </c>
      <c r="M253" s="150">
        <f>IFERROR(VLOOKUP(rennerstabel!$F253,Etappe2[[Rit 2]:[Punten]],2,0),0)</f>
        <v>0</v>
      </c>
      <c r="N253" s="150">
        <f>IFERROR(VLOOKUP(rennerstabel!$F253,Etappe3[[Rit 3]:[Punten]],2,0),0)</f>
        <v>0</v>
      </c>
      <c r="O253" s="150">
        <f>IFERROR(VLOOKUP(rennerstabel!$F253,Etappe4[[Rit 4]:[Punten]],2,0),0)</f>
        <v>0</v>
      </c>
      <c r="P253" s="150">
        <f>IFERROR(VLOOKUP(rennerstabel!$F253,Etappe5[[Rit 5]:[Punten]],2,0),0)</f>
        <v>0</v>
      </c>
      <c r="Q253" s="150">
        <f>IFERROR(VLOOKUP(rennerstabel!$F253,Etappe6[[Rit 6]:[Punten]],2,0),0)</f>
        <v>0</v>
      </c>
      <c r="R253" s="150">
        <f>IFERROR(VLOOKUP(rennerstabel!$F253,Etappe7[[Rit 7]:[Punten]],2,0),0)</f>
        <v>0</v>
      </c>
      <c r="S253" s="150">
        <f>IFERROR(VLOOKUP(rennerstabel!$F253,Etappe8[[Rit 8]:[Punten]],2,0),0)</f>
        <v>0</v>
      </c>
      <c r="T253" s="150">
        <f>IFERROR(VLOOKUP(rennerstabel!$F253,Etappe9[[Rit 9]:[Punten]],2,0),0)</f>
        <v>0</v>
      </c>
      <c r="U253" s="151">
        <f>IFERROR(VLOOKUP(rennerstabel!$F253,Etappe10[[Rit 10]:[Punten]],2,0),0)</f>
        <v>0</v>
      </c>
      <c r="V253" s="151">
        <f>IFERROR(VLOOKUP(rennerstabel!$F253,Etappe11[[Rit 11]:[Punten]],2,0),0)</f>
        <v>0</v>
      </c>
      <c r="W253" s="151">
        <f>IFERROR(VLOOKUP(rennerstabel!$F253,Etappe12[[Rit 12]:[Punten]],2,0),0)</f>
        <v>0</v>
      </c>
      <c r="X253" s="151">
        <f>IFERROR(VLOOKUP(rennerstabel!$F253,Etappe13[[Rit 13]:[Punten]],2,0),0)</f>
        <v>0</v>
      </c>
      <c r="Y253" s="151">
        <f>IFERROR(VLOOKUP(rennerstabel!$F253,Etappe14[[Rit 14]:[Punten]],2,0),0)</f>
        <v>0</v>
      </c>
      <c r="Z253" s="151">
        <f>IFERROR(VLOOKUP(rennerstabel!$F253,Etappe15[[Rit 15]:[Punten]],2,0),0)</f>
        <v>0</v>
      </c>
      <c r="AA253" s="152">
        <f>IFERROR(VLOOKUP(rennerstabel!$F253,Etappe16[[Rit 16]:[Punten]],2,0),0)</f>
        <v>0</v>
      </c>
      <c r="AB253" s="152">
        <f>IFERROR(VLOOKUP(rennerstabel!$F253,Etappe17[[Rit 17]:[Punten]],2,0),0)</f>
        <v>0</v>
      </c>
      <c r="AC253" s="152">
        <f>IFERROR(VLOOKUP(rennerstabel!$F253,Etappe18[[Rit 18]:[Punten]],2,0),0)</f>
        <v>0</v>
      </c>
      <c r="AD253" s="152">
        <f>IFERROR(VLOOKUP(rennerstabel!$F253,Etappe19[[Rit 19]:[Punten]],2,0),0)</f>
        <v>0</v>
      </c>
      <c r="AE253" s="152">
        <f>IFERROR(VLOOKUP(rennerstabel!$F253,Etappe20[[Rit 20]:[Punten]],2,0),0)</f>
        <v>0</v>
      </c>
      <c r="AF253" s="152">
        <f>IFERROR(VLOOKUP(rennerstabel!$F253,Etappe21[[Rit 21]:[Punten]],2,0),0)</f>
        <v>0</v>
      </c>
      <c r="AG253" s="93">
        <f>IFERROR(VLOOKUP(rennerstabel!$F253,TableGeel[[Renners]:[Punten]],2,0),0)</f>
        <v>0</v>
      </c>
      <c r="AH253" s="93">
        <f>IFERROR(VLOOKUP(rennerstabel!$F253,TablePloeg[[Renners]:[Punten]],2,0),0)</f>
        <v>0</v>
      </c>
      <c r="AI253" s="93">
        <f>IFERROR(VLOOKUP(rennerstabel!$F253,TableGroen[[Renners]:[Punten]],2,0),0)</f>
        <v>0</v>
      </c>
      <c r="AJ253" s="93">
        <f>IFERROR(VLOOKUP(rennerstabel!$F253,TableBolletjes[[Renners]:[Punten]],2,0),0)</f>
        <v>0</v>
      </c>
      <c r="AK253" s="93">
        <f>IFERROR(VLOOKUP(rennerstabel!$F253,TableWit[[Renners]:[Punten]],2,0),0)</f>
        <v>0</v>
      </c>
      <c r="AL253" s="95">
        <f>IF(rennerstabel!$D253="DNS",0,1)</f>
        <v>0</v>
      </c>
    </row>
    <row r="254" spans="1:38" x14ac:dyDescent="0.25">
      <c r="A254" s="83"/>
      <c r="B254" s="83"/>
      <c r="C254" s="83"/>
      <c r="D254" s="83" t="s">
        <v>517</v>
      </c>
      <c r="E254" s="84">
        <v>253</v>
      </c>
      <c r="F254" s="84"/>
      <c r="G254" s="84"/>
      <c r="H254" s="146">
        <f>SUM(L254:AK254)*rennerstabel!$AL254</f>
        <v>0</v>
      </c>
      <c r="I254" s="147">
        <f>SUM(rennerstabel!$L254:$T254)*rennerstabel!$AL254</f>
        <v>0</v>
      </c>
      <c r="J254" s="148">
        <f>SUM(rennerstabel!$U254:$Z254)*rennerstabel!$AL254</f>
        <v>0</v>
      </c>
      <c r="K254" s="149">
        <f>SUM(rennerstabel!$AA254:$AF254)*rennerstabel!$AL254</f>
        <v>0</v>
      </c>
      <c r="L254" s="150">
        <f>IFERROR(VLOOKUP(rennerstabel!$F254,Etappe1[[Rit 1]:[Punten]],2,0),0)</f>
        <v>0</v>
      </c>
      <c r="M254" s="150">
        <f>IFERROR(VLOOKUP(rennerstabel!$F254,Etappe2[[Rit 2]:[Punten]],2,0),0)</f>
        <v>0</v>
      </c>
      <c r="N254" s="150">
        <f>IFERROR(VLOOKUP(rennerstabel!$F254,Etappe3[[Rit 3]:[Punten]],2,0),0)</f>
        <v>0</v>
      </c>
      <c r="O254" s="150">
        <f>IFERROR(VLOOKUP(rennerstabel!$F254,Etappe4[[Rit 4]:[Punten]],2,0),0)</f>
        <v>0</v>
      </c>
      <c r="P254" s="150">
        <f>IFERROR(VLOOKUP(rennerstabel!$F254,Etappe5[[Rit 5]:[Punten]],2,0),0)</f>
        <v>0</v>
      </c>
      <c r="Q254" s="150">
        <f>IFERROR(VLOOKUP(rennerstabel!$F254,Etappe6[[Rit 6]:[Punten]],2,0),0)</f>
        <v>0</v>
      </c>
      <c r="R254" s="150">
        <f>IFERROR(VLOOKUP(rennerstabel!$F254,Etappe7[[Rit 7]:[Punten]],2,0),0)</f>
        <v>0</v>
      </c>
      <c r="S254" s="150">
        <f>IFERROR(VLOOKUP(rennerstabel!$F254,Etappe8[[Rit 8]:[Punten]],2,0),0)</f>
        <v>0</v>
      </c>
      <c r="T254" s="150">
        <f>IFERROR(VLOOKUP(rennerstabel!$F254,Etappe9[[Rit 9]:[Punten]],2,0),0)</f>
        <v>0</v>
      </c>
      <c r="U254" s="151">
        <f>IFERROR(VLOOKUP(rennerstabel!$F254,Etappe10[[Rit 10]:[Punten]],2,0),0)</f>
        <v>0</v>
      </c>
      <c r="V254" s="151">
        <f>IFERROR(VLOOKUP(rennerstabel!$F254,Etappe11[[Rit 11]:[Punten]],2,0),0)</f>
        <v>0</v>
      </c>
      <c r="W254" s="151">
        <f>IFERROR(VLOOKUP(rennerstabel!$F254,Etappe12[[Rit 12]:[Punten]],2,0),0)</f>
        <v>0</v>
      </c>
      <c r="X254" s="151">
        <f>IFERROR(VLOOKUP(rennerstabel!$F254,Etappe13[[Rit 13]:[Punten]],2,0),0)</f>
        <v>0</v>
      </c>
      <c r="Y254" s="151">
        <f>IFERROR(VLOOKUP(rennerstabel!$F254,Etappe14[[Rit 14]:[Punten]],2,0),0)</f>
        <v>0</v>
      </c>
      <c r="Z254" s="151">
        <f>IFERROR(VLOOKUP(rennerstabel!$F254,Etappe15[[Rit 15]:[Punten]],2,0),0)</f>
        <v>0</v>
      </c>
      <c r="AA254" s="152">
        <f>IFERROR(VLOOKUP(rennerstabel!$F254,Etappe16[[Rit 16]:[Punten]],2,0),0)</f>
        <v>0</v>
      </c>
      <c r="AB254" s="152">
        <f>IFERROR(VLOOKUP(rennerstabel!$F254,Etappe17[[Rit 17]:[Punten]],2,0),0)</f>
        <v>0</v>
      </c>
      <c r="AC254" s="152">
        <f>IFERROR(VLOOKUP(rennerstabel!$F254,Etappe18[[Rit 18]:[Punten]],2,0),0)</f>
        <v>0</v>
      </c>
      <c r="AD254" s="152">
        <f>IFERROR(VLOOKUP(rennerstabel!$F254,Etappe19[[Rit 19]:[Punten]],2,0),0)</f>
        <v>0</v>
      </c>
      <c r="AE254" s="152">
        <f>IFERROR(VLOOKUP(rennerstabel!$F254,Etappe20[[Rit 20]:[Punten]],2,0),0)</f>
        <v>0</v>
      </c>
      <c r="AF254" s="152">
        <f>IFERROR(VLOOKUP(rennerstabel!$F254,Etappe21[[Rit 21]:[Punten]],2,0),0)</f>
        <v>0</v>
      </c>
      <c r="AG254" s="83">
        <f>IFERROR(VLOOKUP(rennerstabel!$F254,TableGeel[[Renners]:[Punten]],2,0),0)</f>
        <v>0</v>
      </c>
      <c r="AH254" s="83">
        <f>IFERROR(VLOOKUP(rennerstabel!$F254,TablePloeg[[Renners]:[Punten]],2,0),0)</f>
        <v>0</v>
      </c>
      <c r="AI254" s="83">
        <f>IFERROR(VLOOKUP(rennerstabel!$F254,TableGroen[[Renners]:[Punten]],2,0),0)</f>
        <v>0</v>
      </c>
      <c r="AJ254" s="83">
        <f>IFERROR(VLOOKUP(rennerstabel!$F254,TableBolletjes[[Renners]:[Punten]],2,0),0)</f>
        <v>0</v>
      </c>
      <c r="AK254" s="83">
        <f>IFERROR(VLOOKUP(rennerstabel!$F254,TableWit[[Renners]:[Punten]],2,0),0)</f>
        <v>0</v>
      </c>
      <c r="AL254" s="92">
        <f>IF(rennerstabel!$D254="DNS",0,1)</f>
        <v>0</v>
      </c>
    </row>
    <row r="255" spans="1:38" x14ac:dyDescent="0.25">
      <c r="A255" s="93"/>
      <c r="B255" s="93"/>
      <c r="C255" s="93"/>
      <c r="D255" s="93" t="s">
        <v>517</v>
      </c>
      <c r="E255" s="94">
        <v>254</v>
      </c>
      <c r="F255" s="84"/>
      <c r="G255" s="84"/>
      <c r="H255" s="146">
        <f>SUM(L255:AK255)*rennerstabel!$AL255</f>
        <v>0</v>
      </c>
      <c r="I255" s="147">
        <f>SUM(rennerstabel!$L255:$T255)*rennerstabel!$AL255</f>
        <v>0</v>
      </c>
      <c r="J255" s="148">
        <f>SUM(rennerstabel!$U255:$Z255)*rennerstabel!$AL255</f>
        <v>0</v>
      </c>
      <c r="K255" s="149">
        <f>SUM(rennerstabel!$AA255:$AF255)*rennerstabel!$AL255</f>
        <v>0</v>
      </c>
      <c r="L255" s="150">
        <f>IFERROR(VLOOKUP(rennerstabel!$F255,Etappe1[[Rit 1]:[Punten]],2,0),0)</f>
        <v>0</v>
      </c>
      <c r="M255" s="150">
        <f>IFERROR(VLOOKUP(rennerstabel!$F255,Etappe2[[Rit 2]:[Punten]],2,0),0)</f>
        <v>0</v>
      </c>
      <c r="N255" s="150">
        <f>IFERROR(VLOOKUP(rennerstabel!$F255,Etappe3[[Rit 3]:[Punten]],2,0),0)</f>
        <v>0</v>
      </c>
      <c r="O255" s="150">
        <f>IFERROR(VLOOKUP(rennerstabel!$F255,Etappe4[[Rit 4]:[Punten]],2,0),0)</f>
        <v>0</v>
      </c>
      <c r="P255" s="150">
        <f>IFERROR(VLOOKUP(rennerstabel!$F255,Etappe5[[Rit 5]:[Punten]],2,0),0)</f>
        <v>0</v>
      </c>
      <c r="Q255" s="150">
        <f>IFERROR(VLOOKUP(rennerstabel!$F255,Etappe6[[Rit 6]:[Punten]],2,0),0)</f>
        <v>0</v>
      </c>
      <c r="R255" s="150">
        <f>IFERROR(VLOOKUP(rennerstabel!$F255,Etappe7[[Rit 7]:[Punten]],2,0),0)</f>
        <v>0</v>
      </c>
      <c r="S255" s="150">
        <f>IFERROR(VLOOKUP(rennerstabel!$F255,Etappe8[[Rit 8]:[Punten]],2,0),0)</f>
        <v>0</v>
      </c>
      <c r="T255" s="150">
        <f>IFERROR(VLOOKUP(rennerstabel!$F255,Etappe9[[Rit 9]:[Punten]],2,0),0)</f>
        <v>0</v>
      </c>
      <c r="U255" s="151">
        <f>IFERROR(VLOOKUP(rennerstabel!$F255,Etappe10[[Rit 10]:[Punten]],2,0),0)</f>
        <v>0</v>
      </c>
      <c r="V255" s="151">
        <f>IFERROR(VLOOKUP(rennerstabel!$F255,Etappe11[[Rit 11]:[Punten]],2,0),0)</f>
        <v>0</v>
      </c>
      <c r="W255" s="151">
        <f>IFERROR(VLOOKUP(rennerstabel!$F255,Etappe12[[Rit 12]:[Punten]],2,0),0)</f>
        <v>0</v>
      </c>
      <c r="X255" s="151">
        <f>IFERROR(VLOOKUP(rennerstabel!$F255,Etappe13[[Rit 13]:[Punten]],2,0),0)</f>
        <v>0</v>
      </c>
      <c r="Y255" s="151">
        <f>IFERROR(VLOOKUP(rennerstabel!$F255,Etappe14[[Rit 14]:[Punten]],2,0),0)</f>
        <v>0</v>
      </c>
      <c r="Z255" s="151">
        <f>IFERROR(VLOOKUP(rennerstabel!$F255,Etappe15[[Rit 15]:[Punten]],2,0),0)</f>
        <v>0</v>
      </c>
      <c r="AA255" s="152">
        <f>IFERROR(VLOOKUP(rennerstabel!$F255,Etappe16[[Rit 16]:[Punten]],2,0),0)</f>
        <v>0</v>
      </c>
      <c r="AB255" s="152">
        <f>IFERROR(VLOOKUP(rennerstabel!$F255,Etappe17[[Rit 17]:[Punten]],2,0),0)</f>
        <v>0</v>
      </c>
      <c r="AC255" s="152">
        <f>IFERROR(VLOOKUP(rennerstabel!$F255,Etappe18[[Rit 18]:[Punten]],2,0),0)</f>
        <v>0</v>
      </c>
      <c r="AD255" s="152">
        <f>IFERROR(VLOOKUP(rennerstabel!$F255,Etappe19[[Rit 19]:[Punten]],2,0),0)</f>
        <v>0</v>
      </c>
      <c r="AE255" s="152">
        <f>IFERROR(VLOOKUP(rennerstabel!$F255,Etappe20[[Rit 20]:[Punten]],2,0),0)</f>
        <v>0</v>
      </c>
      <c r="AF255" s="152">
        <f>IFERROR(VLOOKUP(rennerstabel!$F255,Etappe21[[Rit 21]:[Punten]],2,0),0)</f>
        <v>0</v>
      </c>
      <c r="AG255" s="93">
        <f>IFERROR(VLOOKUP(rennerstabel!$F255,TableGeel[[Renners]:[Punten]],2,0),0)</f>
        <v>0</v>
      </c>
      <c r="AH255" s="93">
        <f>IFERROR(VLOOKUP(rennerstabel!$F255,TablePloeg[[Renners]:[Punten]],2,0),0)</f>
        <v>0</v>
      </c>
      <c r="AI255" s="93">
        <f>IFERROR(VLOOKUP(rennerstabel!$F255,TableGroen[[Renners]:[Punten]],2,0),0)</f>
        <v>0</v>
      </c>
      <c r="AJ255" s="93">
        <f>IFERROR(VLOOKUP(rennerstabel!$F255,TableBolletjes[[Renners]:[Punten]],2,0),0)</f>
        <v>0</v>
      </c>
      <c r="AK255" s="93">
        <f>IFERROR(VLOOKUP(rennerstabel!$F255,TableWit[[Renners]:[Punten]],2,0),0)</f>
        <v>0</v>
      </c>
      <c r="AL255" s="95">
        <f>IF(rennerstabel!$D255="DNS",0,1)</f>
        <v>0</v>
      </c>
    </row>
    <row r="256" spans="1:38" x14ac:dyDescent="0.25">
      <c r="A256" s="83"/>
      <c r="B256" s="83"/>
      <c r="C256" s="83"/>
      <c r="D256" s="83" t="s">
        <v>517</v>
      </c>
      <c r="E256" s="84">
        <v>255</v>
      </c>
      <c r="F256" s="84"/>
      <c r="G256" s="84"/>
      <c r="H256" s="146">
        <f>SUM(L256:AK256)*rennerstabel!$AL256</f>
        <v>0</v>
      </c>
      <c r="I256" s="147">
        <f>SUM(rennerstabel!$L256:$T256)*rennerstabel!$AL256</f>
        <v>0</v>
      </c>
      <c r="J256" s="148">
        <f>SUM(rennerstabel!$U256:$Z256)*rennerstabel!$AL256</f>
        <v>0</v>
      </c>
      <c r="K256" s="149">
        <f>SUM(rennerstabel!$AA256:$AF256)*rennerstabel!$AL256</f>
        <v>0</v>
      </c>
      <c r="L256" s="150">
        <f>IFERROR(VLOOKUP(rennerstabel!$F256,Etappe1[[Rit 1]:[Punten]],2,0),0)</f>
        <v>0</v>
      </c>
      <c r="M256" s="150">
        <f>IFERROR(VLOOKUP(rennerstabel!$F256,Etappe2[[Rit 2]:[Punten]],2,0),0)</f>
        <v>0</v>
      </c>
      <c r="N256" s="150">
        <f>IFERROR(VLOOKUP(rennerstabel!$F256,Etappe3[[Rit 3]:[Punten]],2,0),0)</f>
        <v>0</v>
      </c>
      <c r="O256" s="150">
        <f>IFERROR(VLOOKUP(rennerstabel!$F256,Etappe4[[Rit 4]:[Punten]],2,0),0)</f>
        <v>0</v>
      </c>
      <c r="P256" s="150">
        <f>IFERROR(VLOOKUP(rennerstabel!$F256,Etappe5[[Rit 5]:[Punten]],2,0),0)</f>
        <v>0</v>
      </c>
      <c r="Q256" s="150">
        <f>IFERROR(VLOOKUP(rennerstabel!$F256,Etappe6[[Rit 6]:[Punten]],2,0),0)</f>
        <v>0</v>
      </c>
      <c r="R256" s="150">
        <f>IFERROR(VLOOKUP(rennerstabel!$F256,Etappe7[[Rit 7]:[Punten]],2,0),0)</f>
        <v>0</v>
      </c>
      <c r="S256" s="150">
        <f>IFERROR(VLOOKUP(rennerstabel!$F256,Etappe8[[Rit 8]:[Punten]],2,0),0)</f>
        <v>0</v>
      </c>
      <c r="T256" s="150">
        <f>IFERROR(VLOOKUP(rennerstabel!$F256,Etappe9[[Rit 9]:[Punten]],2,0),0)</f>
        <v>0</v>
      </c>
      <c r="U256" s="151">
        <f>IFERROR(VLOOKUP(rennerstabel!$F256,Etappe10[[Rit 10]:[Punten]],2,0),0)</f>
        <v>0</v>
      </c>
      <c r="V256" s="151">
        <f>IFERROR(VLOOKUP(rennerstabel!$F256,Etappe11[[Rit 11]:[Punten]],2,0),0)</f>
        <v>0</v>
      </c>
      <c r="W256" s="151">
        <f>IFERROR(VLOOKUP(rennerstabel!$F256,Etappe12[[Rit 12]:[Punten]],2,0),0)</f>
        <v>0</v>
      </c>
      <c r="X256" s="151">
        <f>IFERROR(VLOOKUP(rennerstabel!$F256,Etappe13[[Rit 13]:[Punten]],2,0),0)</f>
        <v>0</v>
      </c>
      <c r="Y256" s="151">
        <f>IFERROR(VLOOKUP(rennerstabel!$F256,Etappe14[[Rit 14]:[Punten]],2,0),0)</f>
        <v>0</v>
      </c>
      <c r="Z256" s="151">
        <f>IFERROR(VLOOKUP(rennerstabel!$F256,Etappe15[[Rit 15]:[Punten]],2,0),0)</f>
        <v>0</v>
      </c>
      <c r="AA256" s="152">
        <f>IFERROR(VLOOKUP(rennerstabel!$F256,Etappe16[[Rit 16]:[Punten]],2,0),0)</f>
        <v>0</v>
      </c>
      <c r="AB256" s="152">
        <f>IFERROR(VLOOKUP(rennerstabel!$F256,Etappe17[[Rit 17]:[Punten]],2,0),0)</f>
        <v>0</v>
      </c>
      <c r="AC256" s="152">
        <f>IFERROR(VLOOKUP(rennerstabel!$F256,Etappe18[[Rit 18]:[Punten]],2,0),0)</f>
        <v>0</v>
      </c>
      <c r="AD256" s="152">
        <f>IFERROR(VLOOKUP(rennerstabel!$F256,Etappe19[[Rit 19]:[Punten]],2,0),0)</f>
        <v>0</v>
      </c>
      <c r="AE256" s="152">
        <f>IFERROR(VLOOKUP(rennerstabel!$F256,Etappe20[[Rit 20]:[Punten]],2,0),0)</f>
        <v>0</v>
      </c>
      <c r="AF256" s="152">
        <f>IFERROR(VLOOKUP(rennerstabel!$F256,Etappe21[[Rit 21]:[Punten]],2,0),0)</f>
        <v>0</v>
      </c>
      <c r="AG256" s="83">
        <f>IFERROR(VLOOKUP(rennerstabel!$F256,TableGeel[[Renners]:[Punten]],2,0),0)</f>
        <v>0</v>
      </c>
      <c r="AH256" s="83">
        <f>IFERROR(VLOOKUP(rennerstabel!$F256,TablePloeg[[Renners]:[Punten]],2,0),0)</f>
        <v>0</v>
      </c>
      <c r="AI256" s="83">
        <f>IFERROR(VLOOKUP(rennerstabel!$F256,TableGroen[[Renners]:[Punten]],2,0),0)</f>
        <v>0</v>
      </c>
      <c r="AJ256" s="83">
        <f>IFERROR(VLOOKUP(rennerstabel!$F256,TableBolletjes[[Renners]:[Punten]],2,0),0)</f>
        <v>0</v>
      </c>
      <c r="AK256" s="83">
        <f>IFERROR(VLOOKUP(rennerstabel!$F256,TableWit[[Renners]:[Punten]],2,0),0)</f>
        <v>0</v>
      </c>
      <c r="AL256" s="92">
        <f>IF(rennerstabel!$D256="DNS",0,1)</f>
        <v>0</v>
      </c>
    </row>
    <row r="257" spans="1:38" x14ac:dyDescent="0.25">
      <c r="A257" s="93"/>
      <c r="B257" s="93"/>
      <c r="C257" s="93"/>
      <c r="D257" s="93" t="s">
        <v>517</v>
      </c>
      <c r="E257" s="94">
        <v>256</v>
      </c>
      <c r="F257" s="84"/>
      <c r="G257" s="84"/>
      <c r="H257" s="146">
        <f>SUM(L257:AK257)*rennerstabel!$AL257</f>
        <v>0</v>
      </c>
      <c r="I257" s="147">
        <f>SUM(rennerstabel!$L257:$T257)*rennerstabel!$AL257</f>
        <v>0</v>
      </c>
      <c r="J257" s="148">
        <f>SUM(rennerstabel!$U257:$Z257)*rennerstabel!$AL257</f>
        <v>0</v>
      </c>
      <c r="K257" s="149">
        <f>SUM(rennerstabel!$AA257:$AF257)*rennerstabel!$AL257</f>
        <v>0</v>
      </c>
      <c r="L257" s="150">
        <f>IFERROR(VLOOKUP(rennerstabel!$F257,Etappe1[[Rit 1]:[Punten]],2,0),0)</f>
        <v>0</v>
      </c>
      <c r="M257" s="150">
        <f>IFERROR(VLOOKUP(rennerstabel!$F257,Etappe2[[Rit 2]:[Punten]],2,0),0)</f>
        <v>0</v>
      </c>
      <c r="N257" s="150">
        <f>IFERROR(VLOOKUP(rennerstabel!$F257,Etappe3[[Rit 3]:[Punten]],2,0),0)</f>
        <v>0</v>
      </c>
      <c r="O257" s="150">
        <f>IFERROR(VLOOKUP(rennerstabel!$F257,Etappe4[[Rit 4]:[Punten]],2,0),0)</f>
        <v>0</v>
      </c>
      <c r="P257" s="150">
        <f>IFERROR(VLOOKUP(rennerstabel!$F257,Etappe5[[Rit 5]:[Punten]],2,0),0)</f>
        <v>0</v>
      </c>
      <c r="Q257" s="150">
        <f>IFERROR(VLOOKUP(rennerstabel!$F257,Etappe6[[Rit 6]:[Punten]],2,0),0)</f>
        <v>0</v>
      </c>
      <c r="R257" s="150">
        <f>IFERROR(VLOOKUP(rennerstabel!$F257,Etappe7[[Rit 7]:[Punten]],2,0),0)</f>
        <v>0</v>
      </c>
      <c r="S257" s="150">
        <f>IFERROR(VLOOKUP(rennerstabel!$F257,Etappe8[[Rit 8]:[Punten]],2,0),0)</f>
        <v>0</v>
      </c>
      <c r="T257" s="150">
        <f>IFERROR(VLOOKUP(rennerstabel!$F257,Etappe9[[Rit 9]:[Punten]],2,0),0)</f>
        <v>0</v>
      </c>
      <c r="U257" s="151">
        <f>IFERROR(VLOOKUP(rennerstabel!$F257,Etappe10[[Rit 10]:[Punten]],2,0),0)</f>
        <v>0</v>
      </c>
      <c r="V257" s="151">
        <f>IFERROR(VLOOKUP(rennerstabel!$F257,Etappe11[[Rit 11]:[Punten]],2,0),0)</f>
        <v>0</v>
      </c>
      <c r="W257" s="151">
        <f>IFERROR(VLOOKUP(rennerstabel!$F257,Etappe12[[Rit 12]:[Punten]],2,0),0)</f>
        <v>0</v>
      </c>
      <c r="X257" s="151">
        <f>IFERROR(VLOOKUP(rennerstabel!$F257,Etappe13[[Rit 13]:[Punten]],2,0),0)</f>
        <v>0</v>
      </c>
      <c r="Y257" s="151">
        <f>IFERROR(VLOOKUP(rennerstabel!$F257,Etappe14[[Rit 14]:[Punten]],2,0),0)</f>
        <v>0</v>
      </c>
      <c r="Z257" s="151">
        <f>IFERROR(VLOOKUP(rennerstabel!$F257,Etappe15[[Rit 15]:[Punten]],2,0),0)</f>
        <v>0</v>
      </c>
      <c r="AA257" s="152">
        <f>IFERROR(VLOOKUP(rennerstabel!$F257,Etappe16[[Rit 16]:[Punten]],2,0),0)</f>
        <v>0</v>
      </c>
      <c r="AB257" s="152">
        <f>IFERROR(VLOOKUP(rennerstabel!$F257,Etappe17[[Rit 17]:[Punten]],2,0),0)</f>
        <v>0</v>
      </c>
      <c r="AC257" s="152">
        <f>IFERROR(VLOOKUP(rennerstabel!$F257,Etappe18[[Rit 18]:[Punten]],2,0),0)</f>
        <v>0</v>
      </c>
      <c r="AD257" s="152">
        <f>IFERROR(VLOOKUP(rennerstabel!$F257,Etappe19[[Rit 19]:[Punten]],2,0),0)</f>
        <v>0</v>
      </c>
      <c r="AE257" s="152">
        <f>IFERROR(VLOOKUP(rennerstabel!$F257,Etappe20[[Rit 20]:[Punten]],2,0),0)</f>
        <v>0</v>
      </c>
      <c r="AF257" s="152">
        <f>IFERROR(VLOOKUP(rennerstabel!$F257,Etappe21[[Rit 21]:[Punten]],2,0),0)</f>
        <v>0</v>
      </c>
      <c r="AG257" s="93">
        <f>IFERROR(VLOOKUP(rennerstabel!$F257,TableGeel[[Renners]:[Punten]],2,0),0)</f>
        <v>0</v>
      </c>
      <c r="AH257" s="93">
        <f>IFERROR(VLOOKUP(rennerstabel!$F257,TablePloeg[[Renners]:[Punten]],2,0),0)</f>
        <v>0</v>
      </c>
      <c r="AI257" s="93">
        <f>IFERROR(VLOOKUP(rennerstabel!$F257,TableGroen[[Renners]:[Punten]],2,0),0)</f>
        <v>0</v>
      </c>
      <c r="AJ257" s="93">
        <f>IFERROR(VLOOKUP(rennerstabel!$F257,TableBolletjes[[Renners]:[Punten]],2,0),0)</f>
        <v>0</v>
      </c>
      <c r="AK257" s="93">
        <f>IFERROR(VLOOKUP(rennerstabel!$F257,TableWit[[Renners]:[Punten]],2,0),0)</f>
        <v>0</v>
      </c>
      <c r="AL257" s="95">
        <f>IF(rennerstabel!$D257="DNS",0,1)</f>
        <v>0</v>
      </c>
    </row>
    <row r="258" spans="1:38" x14ac:dyDescent="0.25">
      <c r="A258" s="83"/>
      <c r="B258" s="83"/>
      <c r="C258" s="83"/>
      <c r="D258" s="83" t="s">
        <v>517</v>
      </c>
      <c r="E258" s="84">
        <v>257</v>
      </c>
      <c r="F258" s="84"/>
      <c r="G258" s="84"/>
      <c r="H258" s="146">
        <f>SUM(L258:AK258)*rennerstabel!$AL258</f>
        <v>0</v>
      </c>
      <c r="I258" s="147">
        <f>SUM(rennerstabel!$L258:$T258)*rennerstabel!$AL258</f>
        <v>0</v>
      </c>
      <c r="J258" s="148">
        <f>SUM(rennerstabel!$U258:$Z258)*rennerstabel!$AL258</f>
        <v>0</v>
      </c>
      <c r="K258" s="149">
        <f>SUM(rennerstabel!$AA258:$AF258)*rennerstabel!$AL258</f>
        <v>0</v>
      </c>
      <c r="L258" s="150">
        <f>IFERROR(VLOOKUP(rennerstabel!$F258,Etappe1[[Rit 1]:[Punten]],2,0),0)</f>
        <v>0</v>
      </c>
      <c r="M258" s="150">
        <f>IFERROR(VLOOKUP(rennerstabel!$F258,Etappe2[[Rit 2]:[Punten]],2,0),0)</f>
        <v>0</v>
      </c>
      <c r="N258" s="150">
        <f>IFERROR(VLOOKUP(rennerstabel!$F258,Etappe3[[Rit 3]:[Punten]],2,0),0)</f>
        <v>0</v>
      </c>
      <c r="O258" s="150">
        <f>IFERROR(VLOOKUP(rennerstabel!$F258,Etappe4[[Rit 4]:[Punten]],2,0),0)</f>
        <v>0</v>
      </c>
      <c r="P258" s="150">
        <f>IFERROR(VLOOKUP(rennerstabel!$F258,Etappe5[[Rit 5]:[Punten]],2,0),0)</f>
        <v>0</v>
      </c>
      <c r="Q258" s="150">
        <f>IFERROR(VLOOKUP(rennerstabel!$F258,Etappe6[[Rit 6]:[Punten]],2,0),0)</f>
        <v>0</v>
      </c>
      <c r="R258" s="150">
        <f>IFERROR(VLOOKUP(rennerstabel!$F258,Etappe7[[Rit 7]:[Punten]],2,0),0)</f>
        <v>0</v>
      </c>
      <c r="S258" s="150">
        <f>IFERROR(VLOOKUP(rennerstabel!$F258,Etappe8[[Rit 8]:[Punten]],2,0),0)</f>
        <v>0</v>
      </c>
      <c r="T258" s="150">
        <f>IFERROR(VLOOKUP(rennerstabel!$F258,Etappe9[[Rit 9]:[Punten]],2,0),0)</f>
        <v>0</v>
      </c>
      <c r="U258" s="151">
        <f>IFERROR(VLOOKUP(rennerstabel!$F258,Etappe10[[Rit 10]:[Punten]],2,0),0)</f>
        <v>0</v>
      </c>
      <c r="V258" s="151">
        <f>IFERROR(VLOOKUP(rennerstabel!$F258,Etappe11[[Rit 11]:[Punten]],2,0),0)</f>
        <v>0</v>
      </c>
      <c r="W258" s="151">
        <f>IFERROR(VLOOKUP(rennerstabel!$F258,Etappe12[[Rit 12]:[Punten]],2,0),0)</f>
        <v>0</v>
      </c>
      <c r="X258" s="151">
        <f>IFERROR(VLOOKUP(rennerstabel!$F258,Etappe13[[Rit 13]:[Punten]],2,0),0)</f>
        <v>0</v>
      </c>
      <c r="Y258" s="151">
        <f>IFERROR(VLOOKUP(rennerstabel!$F258,Etappe14[[Rit 14]:[Punten]],2,0),0)</f>
        <v>0</v>
      </c>
      <c r="Z258" s="151">
        <f>IFERROR(VLOOKUP(rennerstabel!$F258,Etappe15[[Rit 15]:[Punten]],2,0),0)</f>
        <v>0</v>
      </c>
      <c r="AA258" s="152">
        <f>IFERROR(VLOOKUP(rennerstabel!$F258,Etappe16[[Rit 16]:[Punten]],2,0),0)</f>
        <v>0</v>
      </c>
      <c r="AB258" s="152">
        <f>IFERROR(VLOOKUP(rennerstabel!$F258,Etappe17[[Rit 17]:[Punten]],2,0),0)</f>
        <v>0</v>
      </c>
      <c r="AC258" s="152">
        <f>IFERROR(VLOOKUP(rennerstabel!$F258,Etappe18[[Rit 18]:[Punten]],2,0),0)</f>
        <v>0</v>
      </c>
      <c r="AD258" s="152">
        <f>IFERROR(VLOOKUP(rennerstabel!$F258,Etappe19[[Rit 19]:[Punten]],2,0),0)</f>
        <v>0</v>
      </c>
      <c r="AE258" s="152">
        <f>IFERROR(VLOOKUP(rennerstabel!$F258,Etappe20[[Rit 20]:[Punten]],2,0),0)</f>
        <v>0</v>
      </c>
      <c r="AF258" s="152">
        <f>IFERROR(VLOOKUP(rennerstabel!$F258,Etappe21[[Rit 21]:[Punten]],2,0),0)</f>
        <v>0</v>
      </c>
      <c r="AG258" s="83">
        <f>IFERROR(VLOOKUP(rennerstabel!$F258,TableGeel[[Renners]:[Punten]],2,0),0)</f>
        <v>0</v>
      </c>
      <c r="AH258" s="83">
        <f>IFERROR(VLOOKUP(rennerstabel!$F258,TablePloeg[[Renners]:[Punten]],2,0),0)</f>
        <v>0</v>
      </c>
      <c r="AI258" s="83">
        <f>IFERROR(VLOOKUP(rennerstabel!$F258,TableGroen[[Renners]:[Punten]],2,0),0)</f>
        <v>0</v>
      </c>
      <c r="AJ258" s="83">
        <f>IFERROR(VLOOKUP(rennerstabel!$F258,TableBolletjes[[Renners]:[Punten]],2,0),0)</f>
        <v>0</v>
      </c>
      <c r="AK258" s="83">
        <f>IFERROR(VLOOKUP(rennerstabel!$F258,TableWit[[Renners]:[Punten]],2,0),0)</f>
        <v>0</v>
      </c>
      <c r="AL258" s="92">
        <f>IF(rennerstabel!$D258="DNS",0,1)</f>
        <v>0</v>
      </c>
    </row>
    <row r="259" spans="1:38" x14ac:dyDescent="0.25">
      <c r="A259" s="93"/>
      <c r="B259" s="93"/>
      <c r="C259" s="93"/>
      <c r="D259" s="93" t="s">
        <v>517</v>
      </c>
      <c r="E259" s="94">
        <v>258</v>
      </c>
      <c r="F259" s="84"/>
      <c r="G259" s="84"/>
      <c r="H259" s="146">
        <f>SUM(L259:AK259)*rennerstabel!$AL259</f>
        <v>0</v>
      </c>
      <c r="I259" s="147">
        <f>SUM(rennerstabel!$L259:$T259)*rennerstabel!$AL259</f>
        <v>0</v>
      </c>
      <c r="J259" s="148">
        <f>SUM(rennerstabel!$U259:$Z259)*rennerstabel!$AL259</f>
        <v>0</v>
      </c>
      <c r="K259" s="149">
        <f>SUM(rennerstabel!$AA259:$AF259)*rennerstabel!$AL259</f>
        <v>0</v>
      </c>
      <c r="L259" s="150">
        <f>IFERROR(VLOOKUP(rennerstabel!$F259,Etappe1[[Rit 1]:[Punten]],2,0),0)</f>
        <v>0</v>
      </c>
      <c r="M259" s="150">
        <f>IFERROR(VLOOKUP(rennerstabel!$F259,Etappe2[[Rit 2]:[Punten]],2,0),0)</f>
        <v>0</v>
      </c>
      <c r="N259" s="150">
        <f>IFERROR(VLOOKUP(rennerstabel!$F259,Etappe3[[Rit 3]:[Punten]],2,0),0)</f>
        <v>0</v>
      </c>
      <c r="O259" s="150">
        <f>IFERROR(VLOOKUP(rennerstabel!$F259,Etappe4[[Rit 4]:[Punten]],2,0),0)</f>
        <v>0</v>
      </c>
      <c r="P259" s="150">
        <f>IFERROR(VLOOKUP(rennerstabel!$F259,Etappe5[[Rit 5]:[Punten]],2,0),0)</f>
        <v>0</v>
      </c>
      <c r="Q259" s="150">
        <f>IFERROR(VLOOKUP(rennerstabel!$F259,Etappe6[[Rit 6]:[Punten]],2,0),0)</f>
        <v>0</v>
      </c>
      <c r="R259" s="150">
        <f>IFERROR(VLOOKUP(rennerstabel!$F259,Etappe7[[Rit 7]:[Punten]],2,0),0)</f>
        <v>0</v>
      </c>
      <c r="S259" s="150">
        <f>IFERROR(VLOOKUP(rennerstabel!$F259,Etappe8[[Rit 8]:[Punten]],2,0),0)</f>
        <v>0</v>
      </c>
      <c r="T259" s="150">
        <f>IFERROR(VLOOKUP(rennerstabel!$F259,Etappe9[[Rit 9]:[Punten]],2,0),0)</f>
        <v>0</v>
      </c>
      <c r="U259" s="151">
        <f>IFERROR(VLOOKUP(rennerstabel!$F259,Etappe10[[Rit 10]:[Punten]],2,0),0)</f>
        <v>0</v>
      </c>
      <c r="V259" s="151">
        <f>IFERROR(VLOOKUP(rennerstabel!$F259,Etappe11[[Rit 11]:[Punten]],2,0),0)</f>
        <v>0</v>
      </c>
      <c r="W259" s="151">
        <f>IFERROR(VLOOKUP(rennerstabel!$F259,Etappe12[[Rit 12]:[Punten]],2,0),0)</f>
        <v>0</v>
      </c>
      <c r="X259" s="151">
        <f>IFERROR(VLOOKUP(rennerstabel!$F259,Etappe13[[Rit 13]:[Punten]],2,0),0)</f>
        <v>0</v>
      </c>
      <c r="Y259" s="151">
        <f>IFERROR(VLOOKUP(rennerstabel!$F259,Etappe14[[Rit 14]:[Punten]],2,0),0)</f>
        <v>0</v>
      </c>
      <c r="Z259" s="151">
        <f>IFERROR(VLOOKUP(rennerstabel!$F259,Etappe15[[Rit 15]:[Punten]],2,0),0)</f>
        <v>0</v>
      </c>
      <c r="AA259" s="152">
        <f>IFERROR(VLOOKUP(rennerstabel!$F259,Etappe16[[Rit 16]:[Punten]],2,0),0)</f>
        <v>0</v>
      </c>
      <c r="AB259" s="152">
        <f>IFERROR(VLOOKUP(rennerstabel!$F259,Etappe17[[Rit 17]:[Punten]],2,0),0)</f>
        <v>0</v>
      </c>
      <c r="AC259" s="152">
        <f>IFERROR(VLOOKUP(rennerstabel!$F259,Etappe18[[Rit 18]:[Punten]],2,0),0)</f>
        <v>0</v>
      </c>
      <c r="AD259" s="152">
        <f>IFERROR(VLOOKUP(rennerstabel!$F259,Etappe19[[Rit 19]:[Punten]],2,0),0)</f>
        <v>0</v>
      </c>
      <c r="AE259" s="152">
        <f>IFERROR(VLOOKUP(rennerstabel!$F259,Etappe20[[Rit 20]:[Punten]],2,0),0)</f>
        <v>0</v>
      </c>
      <c r="AF259" s="152">
        <f>IFERROR(VLOOKUP(rennerstabel!$F259,Etappe21[[Rit 21]:[Punten]],2,0),0)</f>
        <v>0</v>
      </c>
      <c r="AG259" s="93">
        <f>IFERROR(VLOOKUP(rennerstabel!$F259,TableGeel[[Renners]:[Punten]],2,0),0)</f>
        <v>0</v>
      </c>
      <c r="AH259" s="93">
        <f>IFERROR(VLOOKUP(rennerstabel!$F259,TablePloeg[[Renners]:[Punten]],2,0),0)</f>
        <v>0</v>
      </c>
      <c r="AI259" s="93">
        <f>IFERROR(VLOOKUP(rennerstabel!$F259,TableGroen[[Renners]:[Punten]],2,0),0)</f>
        <v>0</v>
      </c>
      <c r="AJ259" s="93">
        <f>IFERROR(VLOOKUP(rennerstabel!$F259,TableBolletjes[[Renners]:[Punten]],2,0),0)</f>
        <v>0</v>
      </c>
      <c r="AK259" s="93">
        <f>IFERROR(VLOOKUP(rennerstabel!$F259,TableWit[[Renners]:[Punten]],2,0),0)</f>
        <v>0</v>
      </c>
      <c r="AL259" s="95">
        <f>IF(rennerstabel!$D259="DNS",0,1)</f>
        <v>0</v>
      </c>
    </row>
    <row r="260" spans="1:38" x14ac:dyDescent="0.25">
      <c r="A260" s="83"/>
      <c r="B260" s="83"/>
      <c r="C260" s="83"/>
      <c r="D260" s="83" t="s">
        <v>517</v>
      </c>
      <c r="E260" s="84">
        <v>259</v>
      </c>
      <c r="F260" s="84"/>
      <c r="G260" s="84"/>
      <c r="H260" s="146">
        <f>SUM(L260:AK260)*rennerstabel!$AL260</f>
        <v>0</v>
      </c>
      <c r="I260" s="147">
        <f>SUM(rennerstabel!$L260:$T260)*rennerstabel!$AL260</f>
        <v>0</v>
      </c>
      <c r="J260" s="148">
        <f>SUM(rennerstabel!$U260:$Z260)*rennerstabel!$AL260</f>
        <v>0</v>
      </c>
      <c r="K260" s="149">
        <f>SUM(rennerstabel!$AA260:$AF260)*rennerstabel!$AL260</f>
        <v>0</v>
      </c>
      <c r="L260" s="150">
        <f>IFERROR(VLOOKUP(rennerstabel!$F260,Etappe1[[Rit 1]:[Punten]],2,0),0)</f>
        <v>0</v>
      </c>
      <c r="M260" s="150">
        <f>IFERROR(VLOOKUP(rennerstabel!$F260,Etappe2[[Rit 2]:[Punten]],2,0),0)</f>
        <v>0</v>
      </c>
      <c r="N260" s="150">
        <f>IFERROR(VLOOKUP(rennerstabel!$F260,Etappe3[[Rit 3]:[Punten]],2,0),0)</f>
        <v>0</v>
      </c>
      <c r="O260" s="150">
        <f>IFERROR(VLOOKUP(rennerstabel!$F260,Etappe4[[Rit 4]:[Punten]],2,0),0)</f>
        <v>0</v>
      </c>
      <c r="P260" s="150">
        <f>IFERROR(VLOOKUP(rennerstabel!$F260,Etappe5[[Rit 5]:[Punten]],2,0),0)</f>
        <v>0</v>
      </c>
      <c r="Q260" s="150">
        <f>IFERROR(VLOOKUP(rennerstabel!$F260,Etappe6[[Rit 6]:[Punten]],2,0),0)</f>
        <v>0</v>
      </c>
      <c r="R260" s="150">
        <f>IFERROR(VLOOKUP(rennerstabel!$F260,Etappe7[[Rit 7]:[Punten]],2,0),0)</f>
        <v>0</v>
      </c>
      <c r="S260" s="150">
        <f>IFERROR(VLOOKUP(rennerstabel!$F260,Etappe8[[Rit 8]:[Punten]],2,0),0)</f>
        <v>0</v>
      </c>
      <c r="T260" s="150">
        <f>IFERROR(VLOOKUP(rennerstabel!$F260,Etappe9[[Rit 9]:[Punten]],2,0),0)</f>
        <v>0</v>
      </c>
      <c r="U260" s="151">
        <f>IFERROR(VLOOKUP(rennerstabel!$F260,Etappe10[[Rit 10]:[Punten]],2,0),0)</f>
        <v>0</v>
      </c>
      <c r="V260" s="151">
        <f>IFERROR(VLOOKUP(rennerstabel!$F260,Etappe11[[Rit 11]:[Punten]],2,0),0)</f>
        <v>0</v>
      </c>
      <c r="W260" s="151">
        <f>IFERROR(VLOOKUP(rennerstabel!$F260,Etappe12[[Rit 12]:[Punten]],2,0),0)</f>
        <v>0</v>
      </c>
      <c r="X260" s="151">
        <f>IFERROR(VLOOKUP(rennerstabel!$F260,Etappe13[[Rit 13]:[Punten]],2,0),0)</f>
        <v>0</v>
      </c>
      <c r="Y260" s="151">
        <f>IFERROR(VLOOKUP(rennerstabel!$F260,Etappe14[[Rit 14]:[Punten]],2,0),0)</f>
        <v>0</v>
      </c>
      <c r="Z260" s="151">
        <f>IFERROR(VLOOKUP(rennerstabel!$F260,Etappe15[[Rit 15]:[Punten]],2,0),0)</f>
        <v>0</v>
      </c>
      <c r="AA260" s="152">
        <f>IFERROR(VLOOKUP(rennerstabel!$F260,Etappe16[[Rit 16]:[Punten]],2,0),0)</f>
        <v>0</v>
      </c>
      <c r="AB260" s="152">
        <f>IFERROR(VLOOKUP(rennerstabel!$F260,Etappe17[[Rit 17]:[Punten]],2,0),0)</f>
        <v>0</v>
      </c>
      <c r="AC260" s="152">
        <f>IFERROR(VLOOKUP(rennerstabel!$F260,Etappe18[[Rit 18]:[Punten]],2,0),0)</f>
        <v>0</v>
      </c>
      <c r="AD260" s="152">
        <f>IFERROR(VLOOKUP(rennerstabel!$F260,Etappe19[[Rit 19]:[Punten]],2,0),0)</f>
        <v>0</v>
      </c>
      <c r="AE260" s="152">
        <f>IFERROR(VLOOKUP(rennerstabel!$F260,Etappe20[[Rit 20]:[Punten]],2,0),0)</f>
        <v>0</v>
      </c>
      <c r="AF260" s="152">
        <f>IFERROR(VLOOKUP(rennerstabel!$F260,Etappe21[[Rit 21]:[Punten]],2,0),0)</f>
        <v>0</v>
      </c>
      <c r="AG260" s="83">
        <f>IFERROR(VLOOKUP(rennerstabel!$F260,TableGeel[[Renners]:[Punten]],2,0),0)</f>
        <v>0</v>
      </c>
      <c r="AH260" s="83">
        <f>IFERROR(VLOOKUP(rennerstabel!$F260,TablePloeg[[Renners]:[Punten]],2,0),0)</f>
        <v>0</v>
      </c>
      <c r="AI260" s="83">
        <f>IFERROR(VLOOKUP(rennerstabel!$F260,TableGroen[[Renners]:[Punten]],2,0),0)</f>
        <v>0</v>
      </c>
      <c r="AJ260" s="83">
        <f>IFERROR(VLOOKUP(rennerstabel!$F260,TableBolletjes[[Renners]:[Punten]],2,0),0)</f>
        <v>0</v>
      </c>
      <c r="AK260" s="83">
        <f>IFERROR(VLOOKUP(rennerstabel!$F260,TableWit[[Renners]:[Punten]],2,0),0)</f>
        <v>0</v>
      </c>
      <c r="AL260" s="92">
        <f>IF(rennerstabel!$D260="DNS",0,1)</f>
        <v>0</v>
      </c>
    </row>
    <row r="261" spans="1:38" x14ac:dyDescent="0.25">
      <c r="A261" s="93"/>
      <c r="B261" s="93"/>
      <c r="C261" s="93"/>
      <c r="D261" s="93" t="s">
        <v>517</v>
      </c>
      <c r="E261" s="94">
        <v>260</v>
      </c>
      <c r="F261" s="84"/>
      <c r="G261" s="84"/>
      <c r="H261" s="146">
        <f>SUM(L261:AK261)*rennerstabel!$AL261</f>
        <v>0</v>
      </c>
      <c r="I261" s="147">
        <f>SUM(rennerstabel!$L261:$T261)*rennerstabel!$AL261</f>
        <v>0</v>
      </c>
      <c r="J261" s="148">
        <f>SUM(rennerstabel!$U261:$Z261)*rennerstabel!$AL261</f>
        <v>0</v>
      </c>
      <c r="K261" s="149">
        <f>SUM(rennerstabel!$AA261:$AF261)*rennerstabel!$AL261</f>
        <v>0</v>
      </c>
      <c r="L261" s="150">
        <f>IFERROR(VLOOKUP(rennerstabel!$F261,Etappe1[[Rit 1]:[Punten]],2,0),0)</f>
        <v>0</v>
      </c>
      <c r="M261" s="150">
        <f>IFERROR(VLOOKUP(rennerstabel!$F261,Etappe2[[Rit 2]:[Punten]],2,0),0)</f>
        <v>0</v>
      </c>
      <c r="N261" s="150">
        <f>IFERROR(VLOOKUP(rennerstabel!$F261,Etappe3[[Rit 3]:[Punten]],2,0),0)</f>
        <v>0</v>
      </c>
      <c r="O261" s="150">
        <f>IFERROR(VLOOKUP(rennerstabel!$F261,Etappe4[[Rit 4]:[Punten]],2,0),0)</f>
        <v>0</v>
      </c>
      <c r="P261" s="150">
        <f>IFERROR(VLOOKUP(rennerstabel!$F261,Etappe5[[Rit 5]:[Punten]],2,0),0)</f>
        <v>0</v>
      </c>
      <c r="Q261" s="150">
        <f>IFERROR(VLOOKUP(rennerstabel!$F261,Etappe6[[Rit 6]:[Punten]],2,0),0)</f>
        <v>0</v>
      </c>
      <c r="R261" s="150">
        <f>IFERROR(VLOOKUP(rennerstabel!$F261,Etappe7[[Rit 7]:[Punten]],2,0),0)</f>
        <v>0</v>
      </c>
      <c r="S261" s="150">
        <f>IFERROR(VLOOKUP(rennerstabel!$F261,Etappe8[[Rit 8]:[Punten]],2,0),0)</f>
        <v>0</v>
      </c>
      <c r="T261" s="150">
        <f>IFERROR(VLOOKUP(rennerstabel!$F261,Etappe9[[Rit 9]:[Punten]],2,0),0)</f>
        <v>0</v>
      </c>
      <c r="U261" s="151">
        <f>IFERROR(VLOOKUP(rennerstabel!$F261,Etappe10[[Rit 10]:[Punten]],2,0),0)</f>
        <v>0</v>
      </c>
      <c r="V261" s="151">
        <f>IFERROR(VLOOKUP(rennerstabel!$F261,Etappe11[[Rit 11]:[Punten]],2,0),0)</f>
        <v>0</v>
      </c>
      <c r="W261" s="151">
        <f>IFERROR(VLOOKUP(rennerstabel!$F261,Etappe12[[Rit 12]:[Punten]],2,0),0)</f>
        <v>0</v>
      </c>
      <c r="X261" s="151">
        <f>IFERROR(VLOOKUP(rennerstabel!$F261,Etappe13[[Rit 13]:[Punten]],2,0),0)</f>
        <v>0</v>
      </c>
      <c r="Y261" s="151">
        <f>IFERROR(VLOOKUP(rennerstabel!$F261,Etappe14[[Rit 14]:[Punten]],2,0),0)</f>
        <v>0</v>
      </c>
      <c r="Z261" s="151">
        <f>IFERROR(VLOOKUP(rennerstabel!$F261,Etappe15[[Rit 15]:[Punten]],2,0),0)</f>
        <v>0</v>
      </c>
      <c r="AA261" s="152">
        <f>IFERROR(VLOOKUP(rennerstabel!$F261,Etappe16[[Rit 16]:[Punten]],2,0),0)</f>
        <v>0</v>
      </c>
      <c r="AB261" s="152">
        <f>IFERROR(VLOOKUP(rennerstabel!$F261,Etappe17[[Rit 17]:[Punten]],2,0),0)</f>
        <v>0</v>
      </c>
      <c r="AC261" s="152">
        <f>IFERROR(VLOOKUP(rennerstabel!$F261,Etappe18[[Rit 18]:[Punten]],2,0),0)</f>
        <v>0</v>
      </c>
      <c r="AD261" s="152">
        <f>IFERROR(VLOOKUP(rennerstabel!$F261,Etappe19[[Rit 19]:[Punten]],2,0),0)</f>
        <v>0</v>
      </c>
      <c r="AE261" s="152">
        <f>IFERROR(VLOOKUP(rennerstabel!$F261,Etappe20[[Rit 20]:[Punten]],2,0),0)</f>
        <v>0</v>
      </c>
      <c r="AF261" s="152">
        <f>IFERROR(VLOOKUP(rennerstabel!$F261,Etappe21[[Rit 21]:[Punten]],2,0),0)</f>
        <v>0</v>
      </c>
      <c r="AG261" s="93">
        <f>IFERROR(VLOOKUP(rennerstabel!$F261,TableGeel[[Renners]:[Punten]],2,0),0)</f>
        <v>0</v>
      </c>
      <c r="AH261" s="93">
        <f>IFERROR(VLOOKUP(rennerstabel!$F261,TablePloeg[[Renners]:[Punten]],2,0),0)</f>
        <v>0</v>
      </c>
      <c r="AI261" s="93">
        <f>IFERROR(VLOOKUP(rennerstabel!$F261,TableGroen[[Renners]:[Punten]],2,0),0)</f>
        <v>0</v>
      </c>
      <c r="AJ261" s="93">
        <f>IFERROR(VLOOKUP(rennerstabel!$F261,TableBolletjes[[Renners]:[Punten]],2,0),0)</f>
        <v>0</v>
      </c>
      <c r="AK261" s="93">
        <f>IFERROR(VLOOKUP(rennerstabel!$F261,TableWit[[Renners]:[Punten]],2,0),0)</f>
        <v>0</v>
      </c>
      <c r="AL261" s="95">
        <f>IF(rennerstabel!$D261="DNS",0,1)</f>
        <v>0</v>
      </c>
    </row>
    <row r="262" spans="1:38" x14ac:dyDescent="0.25">
      <c r="A262" s="83"/>
      <c r="B262" s="83"/>
      <c r="C262" s="83"/>
      <c r="D262" s="83" t="s">
        <v>517</v>
      </c>
      <c r="E262" s="84">
        <v>261</v>
      </c>
      <c r="F262" s="84"/>
      <c r="G262" s="84"/>
      <c r="H262" s="146">
        <f>SUM(L262:AK262)*rennerstabel!$AL262</f>
        <v>0</v>
      </c>
      <c r="I262" s="147">
        <f>SUM(rennerstabel!$L262:$T262)*rennerstabel!$AL262</f>
        <v>0</v>
      </c>
      <c r="J262" s="148">
        <f>SUM(rennerstabel!$U262:$Z262)*rennerstabel!$AL262</f>
        <v>0</v>
      </c>
      <c r="K262" s="149">
        <f>SUM(rennerstabel!$AA262:$AF262)*rennerstabel!$AL262</f>
        <v>0</v>
      </c>
      <c r="L262" s="150">
        <f>IFERROR(VLOOKUP(rennerstabel!$F262,Etappe1[[Rit 1]:[Punten]],2,0),0)</f>
        <v>0</v>
      </c>
      <c r="M262" s="150">
        <f>IFERROR(VLOOKUP(rennerstabel!$F262,Etappe2[[Rit 2]:[Punten]],2,0),0)</f>
        <v>0</v>
      </c>
      <c r="N262" s="150">
        <f>IFERROR(VLOOKUP(rennerstabel!$F262,Etappe3[[Rit 3]:[Punten]],2,0),0)</f>
        <v>0</v>
      </c>
      <c r="O262" s="150">
        <f>IFERROR(VLOOKUP(rennerstabel!$F262,Etappe4[[Rit 4]:[Punten]],2,0),0)</f>
        <v>0</v>
      </c>
      <c r="P262" s="150">
        <f>IFERROR(VLOOKUP(rennerstabel!$F262,Etappe5[[Rit 5]:[Punten]],2,0),0)</f>
        <v>0</v>
      </c>
      <c r="Q262" s="150">
        <f>IFERROR(VLOOKUP(rennerstabel!$F262,Etappe6[[Rit 6]:[Punten]],2,0),0)</f>
        <v>0</v>
      </c>
      <c r="R262" s="150">
        <f>IFERROR(VLOOKUP(rennerstabel!$F262,Etappe7[[Rit 7]:[Punten]],2,0),0)</f>
        <v>0</v>
      </c>
      <c r="S262" s="150">
        <f>IFERROR(VLOOKUP(rennerstabel!$F262,Etappe8[[Rit 8]:[Punten]],2,0),0)</f>
        <v>0</v>
      </c>
      <c r="T262" s="150">
        <f>IFERROR(VLOOKUP(rennerstabel!$F262,Etappe9[[Rit 9]:[Punten]],2,0),0)</f>
        <v>0</v>
      </c>
      <c r="U262" s="151">
        <f>IFERROR(VLOOKUP(rennerstabel!$F262,Etappe10[[Rit 10]:[Punten]],2,0),0)</f>
        <v>0</v>
      </c>
      <c r="V262" s="151">
        <f>IFERROR(VLOOKUP(rennerstabel!$F262,Etappe11[[Rit 11]:[Punten]],2,0),0)</f>
        <v>0</v>
      </c>
      <c r="W262" s="151">
        <f>IFERROR(VLOOKUP(rennerstabel!$F262,Etappe12[[Rit 12]:[Punten]],2,0),0)</f>
        <v>0</v>
      </c>
      <c r="X262" s="151">
        <f>IFERROR(VLOOKUP(rennerstabel!$F262,Etappe13[[Rit 13]:[Punten]],2,0),0)</f>
        <v>0</v>
      </c>
      <c r="Y262" s="151">
        <f>IFERROR(VLOOKUP(rennerstabel!$F262,Etappe14[[Rit 14]:[Punten]],2,0),0)</f>
        <v>0</v>
      </c>
      <c r="Z262" s="151">
        <f>IFERROR(VLOOKUP(rennerstabel!$F262,Etappe15[[Rit 15]:[Punten]],2,0),0)</f>
        <v>0</v>
      </c>
      <c r="AA262" s="152">
        <f>IFERROR(VLOOKUP(rennerstabel!$F262,Etappe16[[Rit 16]:[Punten]],2,0),0)</f>
        <v>0</v>
      </c>
      <c r="AB262" s="152">
        <f>IFERROR(VLOOKUP(rennerstabel!$F262,Etappe17[[Rit 17]:[Punten]],2,0),0)</f>
        <v>0</v>
      </c>
      <c r="AC262" s="152">
        <f>IFERROR(VLOOKUP(rennerstabel!$F262,Etappe18[[Rit 18]:[Punten]],2,0),0)</f>
        <v>0</v>
      </c>
      <c r="AD262" s="152">
        <f>IFERROR(VLOOKUP(rennerstabel!$F262,Etappe19[[Rit 19]:[Punten]],2,0),0)</f>
        <v>0</v>
      </c>
      <c r="AE262" s="152">
        <f>IFERROR(VLOOKUP(rennerstabel!$F262,Etappe20[[Rit 20]:[Punten]],2,0),0)</f>
        <v>0</v>
      </c>
      <c r="AF262" s="152">
        <f>IFERROR(VLOOKUP(rennerstabel!$F262,Etappe21[[Rit 21]:[Punten]],2,0),0)</f>
        <v>0</v>
      </c>
      <c r="AG262" s="83">
        <f>IFERROR(VLOOKUP(rennerstabel!$F262,TableGeel[[Renners]:[Punten]],2,0),0)</f>
        <v>0</v>
      </c>
      <c r="AH262" s="83">
        <f>IFERROR(VLOOKUP(rennerstabel!$F262,TablePloeg[[Renners]:[Punten]],2,0),0)</f>
        <v>0</v>
      </c>
      <c r="AI262" s="83">
        <f>IFERROR(VLOOKUP(rennerstabel!$F262,TableGroen[[Renners]:[Punten]],2,0),0)</f>
        <v>0</v>
      </c>
      <c r="AJ262" s="83">
        <f>IFERROR(VLOOKUP(rennerstabel!$F262,TableBolletjes[[Renners]:[Punten]],2,0),0)</f>
        <v>0</v>
      </c>
      <c r="AK262" s="83">
        <f>IFERROR(VLOOKUP(rennerstabel!$F262,TableWit[[Renners]:[Punten]],2,0),0)</f>
        <v>0</v>
      </c>
      <c r="AL262" s="92">
        <f>IF(rennerstabel!$D262="DNS",0,1)</f>
        <v>0</v>
      </c>
    </row>
    <row r="263" spans="1:38" x14ac:dyDescent="0.25">
      <c r="A263" s="93"/>
      <c r="B263" s="93"/>
      <c r="C263" s="93"/>
      <c r="D263" s="93" t="s">
        <v>517</v>
      </c>
      <c r="E263" s="94">
        <v>262</v>
      </c>
      <c r="F263" s="84"/>
      <c r="G263" s="84"/>
      <c r="H263" s="146">
        <f>SUM(L263:AK263)*rennerstabel!$AL263</f>
        <v>0</v>
      </c>
      <c r="I263" s="147">
        <f>SUM(rennerstabel!$L263:$T263)*rennerstabel!$AL263</f>
        <v>0</v>
      </c>
      <c r="J263" s="148">
        <f>SUM(rennerstabel!$U263:$Z263)*rennerstabel!$AL263</f>
        <v>0</v>
      </c>
      <c r="K263" s="149">
        <f>SUM(rennerstabel!$AA263:$AF263)*rennerstabel!$AL263</f>
        <v>0</v>
      </c>
      <c r="L263" s="150">
        <f>IFERROR(VLOOKUP(rennerstabel!$F263,Etappe1[[Rit 1]:[Punten]],2,0),0)</f>
        <v>0</v>
      </c>
      <c r="M263" s="150">
        <f>IFERROR(VLOOKUP(rennerstabel!$F263,Etappe2[[Rit 2]:[Punten]],2,0),0)</f>
        <v>0</v>
      </c>
      <c r="N263" s="150">
        <f>IFERROR(VLOOKUP(rennerstabel!$F263,Etappe3[[Rit 3]:[Punten]],2,0),0)</f>
        <v>0</v>
      </c>
      <c r="O263" s="150">
        <f>IFERROR(VLOOKUP(rennerstabel!$F263,Etappe4[[Rit 4]:[Punten]],2,0),0)</f>
        <v>0</v>
      </c>
      <c r="P263" s="150">
        <f>IFERROR(VLOOKUP(rennerstabel!$F263,Etappe5[[Rit 5]:[Punten]],2,0),0)</f>
        <v>0</v>
      </c>
      <c r="Q263" s="150">
        <f>IFERROR(VLOOKUP(rennerstabel!$F263,Etappe6[[Rit 6]:[Punten]],2,0),0)</f>
        <v>0</v>
      </c>
      <c r="R263" s="150">
        <f>IFERROR(VLOOKUP(rennerstabel!$F263,Etappe7[[Rit 7]:[Punten]],2,0),0)</f>
        <v>0</v>
      </c>
      <c r="S263" s="150">
        <f>IFERROR(VLOOKUP(rennerstabel!$F263,Etappe8[[Rit 8]:[Punten]],2,0),0)</f>
        <v>0</v>
      </c>
      <c r="T263" s="150">
        <f>IFERROR(VLOOKUP(rennerstabel!$F263,Etappe9[[Rit 9]:[Punten]],2,0),0)</f>
        <v>0</v>
      </c>
      <c r="U263" s="151">
        <f>IFERROR(VLOOKUP(rennerstabel!$F263,Etappe10[[Rit 10]:[Punten]],2,0),0)</f>
        <v>0</v>
      </c>
      <c r="V263" s="151">
        <f>IFERROR(VLOOKUP(rennerstabel!$F263,Etappe11[[Rit 11]:[Punten]],2,0),0)</f>
        <v>0</v>
      </c>
      <c r="W263" s="151">
        <f>IFERROR(VLOOKUP(rennerstabel!$F263,Etappe12[[Rit 12]:[Punten]],2,0),0)</f>
        <v>0</v>
      </c>
      <c r="X263" s="151">
        <f>IFERROR(VLOOKUP(rennerstabel!$F263,Etappe13[[Rit 13]:[Punten]],2,0),0)</f>
        <v>0</v>
      </c>
      <c r="Y263" s="151">
        <f>IFERROR(VLOOKUP(rennerstabel!$F263,Etappe14[[Rit 14]:[Punten]],2,0),0)</f>
        <v>0</v>
      </c>
      <c r="Z263" s="151">
        <f>IFERROR(VLOOKUP(rennerstabel!$F263,Etappe15[[Rit 15]:[Punten]],2,0),0)</f>
        <v>0</v>
      </c>
      <c r="AA263" s="152">
        <f>IFERROR(VLOOKUP(rennerstabel!$F263,Etappe16[[Rit 16]:[Punten]],2,0),0)</f>
        <v>0</v>
      </c>
      <c r="AB263" s="152">
        <f>IFERROR(VLOOKUP(rennerstabel!$F263,Etappe17[[Rit 17]:[Punten]],2,0),0)</f>
        <v>0</v>
      </c>
      <c r="AC263" s="152">
        <f>IFERROR(VLOOKUP(rennerstabel!$F263,Etappe18[[Rit 18]:[Punten]],2,0),0)</f>
        <v>0</v>
      </c>
      <c r="AD263" s="152">
        <f>IFERROR(VLOOKUP(rennerstabel!$F263,Etappe19[[Rit 19]:[Punten]],2,0),0)</f>
        <v>0</v>
      </c>
      <c r="AE263" s="152">
        <f>IFERROR(VLOOKUP(rennerstabel!$F263,Etappe20[[Rit 20]:[Punten]],2,0),0)</f>
        <v>0</v>
      </c>
      <c r="AF263" s="152">
        <f>IFERROR(VLOOKUP(rennerstabel!$F263,Etappe21[[Rit 21]:[Punten]],2,0),0)</f>
        <v>0</v>
      </c>
      <c r="AG263" s="93">
        <f>IFERROR(VLOOKUP(rennerstabel!$F263,TableGeel[[Renners]:[Punten]],2,0),0)</f>
        <v>0</v>
      </c>
      <c r="AH263" s="93">
        <f>IFERROR(VLOOKUP(rennerstabel!$F263,TablePloeg[[Renners]:[Punten]],2,0),0)</f>
        <v>0</v>
      </c>
      <c r="AI263" s="93">
        <f>IFERROR(VLOOKUP(rennerstabel!$F263,TableGroen[[Renners]:[Punten]],2,0),0)</f>
        <v>0</v>
      </c>
      <c r="AJ263" s="93">
        <f>IFERROR(VLOOKUP(rennerstabel!$F263,TableBolletjes[[Renners]:[Punten]],2,0),0)</f>
        <v>0</v>
      </c>
      <c r="AK263" s="93">
        <f>IFERROR(VLOOKUP(rennerstabel!$F263,TableWit[[Renners]:[Punten]],2,0),0)</f>
        <v>0</v>
      </c>
      <c r="AL263" s="95">
        <f>IF(rennerstabel!$D263="DNS",0,1)</f>
        <v>0</v>
      </c>
    </row>
    <row r="264" spans="1:38" x14ac:dyDescent="0.25">
      <c r="A264" s="83"/>
      <c r="B264" s="83"/>
      <c r="C264" s="83"/>
      <c r="D264" s="83" t="s">
        <v>517</v>
      </c>
      <c r="E264" s="84">
        <v>263</v>
      </c>
      <c r="F264" s="84"/>
      <c r="G264" s="84"/>
      <c r="H264" s="146">
        <f>SUM(L264:AK264)*rennerstabel!$AL264</f>
        <v>0</v>
      </c>
      <c r="I264" s="147">
        <f>SUM(rennerstabel!$L264:$T264)*rennerstabel!$AL264</f>
        <v>0</v>
      </c>
      <c r="J264" s="148">
        <f>SUM(rennerstabel!$U264:$Z264)*rennerstabel!$AL264</f>
        <v>0</v>
      </c>
      <c r="K264" s="149">
        <f>SUM(rennerstabel!$AA264:$AF264)*rennerstabel!$AL264</f>
        <v>0</v>
      </c>
      <c r="L264" s="150">
        <f>IFERROR(VLOOKUP(rennerstabel!$F264,Etappe1[[Rit 1]:[Punten]],2,0),0)</f>
        <v>0</v>
      </c>
      <c r="M264" s="150">
        <f>IFERROR(VLOOKUP(rennerstabel!$F264,Etappe2[[Rit 2]:[Punten]],2,0),0)</f>
        <v>0</v>
      </c>
      <c r="N264" s="150">
        <f>IFERROR(VLOOKUP(rennerstabel!$F264,Etappe3[[Rit 3]:[Punten]],2,0),0)</f>
        <v>0</v>
      </c>
      <c r="O264" s="150">
        <f>IFERROR(VLOOKUP(rennerstabel!$F264,Etappe4[[Rit 4]:[Punten]],2,0),0)</f>
        <v>0</v>
      </c>
      <c r="P264" s="150">
        <f>IFERROR(VLOOKUP(rennerstabel!$F264,Etappe5[[Rit 5]:[Punten]],2,0),0)</f>
        <v>0</v>
      </c>
      <c r="Q264" s="150">
        <f>IFERROR(VLOOKUP(rennerstabel!$F264,Etappe6[[Rit 6]:[Punten]],2,0),0)</f>
        <v>0</v>
      </c>
      <c r="R264" s="150">
        <f>IFERROR(VLOOKUP(rennerstabel!$F264,Etappe7[[Rit 7]:[Punten]],2,0),0)</f>
        <v>0</v>
      </c>
      <c r="S264" s="150">
        <f>IFERROR(VLOOKUP(rennerstabel!$F264,Etappe8[[Rit 8]:[Punten]],2,0),0)</f>
        <v>0</v>
      </c>
      <c r="T264" s="150">
        <f>IFERROR(VLOOKUP(rennerstabel!$F264,Etappe9[[Rit 9]:[Punten]],2,0),0)</f>
        <v>0</v>
      </c>
      <c r="U264" s="151">
        <f>IFERROR(VLOOKUP(rennerstabel!$F264,Etappe10[[Rit 10]:[Punten]],2,0),0)</f>
        <v>0</v>
      </c>
      <c r="V264" s="151">
        <f>IFERROR(VLOOKUP(rennerstabel!$F264,Etappe11[[Rit 11]:[Punten]],2,0),0)</f>
        <v>0</v>
      </c>
      <c r="W264" s="151">
        <f>IFERROR(VLOOKUP(rennerstabel!$F264,Etappe12[[Rit 12]:[Punten]],2,0),0)</f>
        <v>0</v>
      </c>
      <c r="X264" s="151">
        <f>IFERROR(VLOOKUP(rennerstabel!$F264,Etappe13[[Rit 13]:[Punten]],2,0),0)</f>
        <v>0</v>
      </c>
      <c r="Y264" s="151">
        <f>IFERROR(VLOOKUP(rennerstabel!$F264,Etappe14[[Rit 14]:[Punten]],2,0),0)</f>
        <v>0</v>
      </c>
      <c r="Z264" s="151">
        <f>IFERROR(VLOOKUP(rennerstabel!$F264,Etappe15[[Rit 15]:[Punten]],2,0),0)</f>
        <v>0</v>
      </c>
      <c r="AA264" s="152">
        <f>IFERROR(VLOOKUP(rennerstabel!$F264,Etappe16[[Rit 16]:[Punten]],2,0),0)</f>
        <v>0</v>
      </c>
      <c r="AB264" s="152">
        <f>IFERROR(VLOOKUP(rennerstabel!$F264,Etappe17[[Rit 17]:[Punten]],2,0),0)</f>
        <v>0</v>
      </c>
      <c r="AC264" s="152">
        <f>IFERROR(VLOOKUP(rennerstabel!$F264,Etappe18[[Rit 18]:[Punten]],2,0),0)</f>
        <v>0</v>
      </c>
      <c r="AD264" s="152">
        <f>IFERROR(VLOOKUP(rennerstabel!$F264,Etappe19[[Rit 19]:[Punten]],2,0),0)</f>
        <v>0</v>
      </c>
      <c r="AE264" s="152">
        <f>IFERROR(VLOOKUP(rennerstabel!$F264,Etappe20[[Rit 20]:[Punten]],2,0),0)</f>
        <v>0</v>
      </c>
      <c r="AF264" s="152">
        <f>IFERROR(VLOOKUP(rennerstabel!$F264,Etappe21[[Rit 21]:[Punten]],2,0),0)</f>
        <v>0</v>
      </c>
      <c r="AG264" s="83">
        <f>IFERROR(VLOOKUP(rennerstabel!$F264,TableGeel[[Renners]:[Punten]],2,0),0)</f>
        <v>0</v>
      </c>
      <c r="AH264" s="83">
        <f>IFERROR(VLOOKUP(rennerstabel!$F264,TablePloeg[[Renners]:[Punten]],2,0),0)</f>
        <v>0</v>
      </c>
      <c r="AI264" s="83">
        <f>IFERROR(VLOOKUP(rennerstabel!$F264,TableGroen[[Renners]:[Punten]],2,0),0)</f>
        <v>0</v>
      </c>
      <c r="AJ264" s="83">
        <f>IFERROR(VLOOKUP(rennerstabel!$F264,TableBolletjes[[Renners]:[Punten]],2,0),0)</f>
        <v>0</v>
      </c>
      <c r="AK264" s="83">
        <f>IFERROR(VLOOKUP(rennerstabel!$F264,TableWit[[Renners]:[Punten]],2,0),0)</f>
        <v>0</v>
      </c>
      <c r="AL264" s="92">
        <f>IF(rennerstabel!$D264="DNS",0,1)</f>
        <v>0</v>
      </c>
    </row>
    <row r="265" spans="1:38" x14ac:dyDescent="0.25">
      <c r="A265" s="93"/>
      <c r="B265" s="93"/>
      <c r="C265" s="93"/>
      <c r="D265" s="83" t="s">
        <v>517</v>
      </c>
      <c r="E265" s="94">
        <v>264</v>
      </c>
      <c r="F265" s="94"/>
      <c r="G265" s="94"/>
      <c r="H265" s="146">
        <f>SUM(L265:AK265)*rennerstabel!$AL265</f>
        <v>0</v>
      </c>
      <c r="I265" s="147">
        <f>SUM(rennerstabel!$L265:$T265)*rennerstabel!$AL265</f>
        <v>0</v>
      </c>
      <c r="J265" s="148">
        <f>SUM(rennerstabel!$U265:$Z265)*rennerstabel!$AL265</f>
        <v>0</v>
      </c>
      <c r="K265" s="149">
        <f>SUM(rennerstabel!$AA265:$AF265)*rennerstabel!$AL265</f>
        <v>0</v>
      </c>
      <c r="L265" s="150">
        <f>IFERROR(VLOOKUP(rennerstabel!$F265,Etappe1[[Rit 1]:[Punten]],2,0),0)</f>
        <v>0</v>
      </c>
      <c r="M265" s="150">
        <f>IFERROR(VLOOKUP(rennerstabel!$F265,Etappe2[[Rit 2]:[Punten]],2,0),0)</f>
        <v>0</v>
      </c>
      <c r="N265" s="150">
        <f>IFERROR(VLOOKUP(rennerstabel!$F265,Etappe3[[Rit 3]:[Punten]],2,0),0)</f>
        <v>0</v>
      </c>
      <c r="O265" s="150">
        <f>IFERROR(VLOOKUP(rennerstabel!$F265,Etappe4[[Rit 4]:[Punten]],2,0),0)</f>
        <v>0</v>
      </c>
      <c r="P265" s="150">
        <f>IFERROR(VLOOKUP(rennerstabel!$F265,Etappe5[[Rit 5]:[Punten]],2,0),0)</f>
        <v>0</v>
      </c>
      <c r="Q265" s="150">
        <f>IFERROR(VLOOKUP(rennerstabel!$F265,Etappe6[[Rit 6]:[Punten]],2,0),0)</f>
        <v>0</v>
      </c>
      <c r="R265" s="150">
        <f>IFERROR(VLOOKUP(rennerstabel!$F265,Etappe7[[Rit 7]:[Punten]],2,0),0)</f>
        <v>0</v>
      </c>
      <c r="S265" s="150">
        <f>IFERROR(VLOOKUP(rennerstabel!$F265,Etappe8[[Rit 8]:[Punten]],2,0),0)</f>
        <v>0</v>
      </c>
      <c r="T265" s="150">
        <f>IFERROR(VLOOKUP(rennerstabel!$F265,Etappe9[[Rit 9]:[Punten]],2,0),0)</f>
        <v>0</v>
      </c>
      <c r="U265" s="151">
        <f>IFERROR(VLOOKUP(rennerstabel!$F265,Etappe10[[Rit 10]:[Punten]],2,0),0)</f>
        <v>0</v>
      </c>
      <c r="V265" s="151">
        <f>IFERROR(VLOOKUP(rennerstabel!$F265,Etappe11[[Rit 11]:[Punten]],2,0),0)</f>
        <v>0</v>
      </c>
      <c r="W265" s="151">
        <f>IFERROR(VLOOKUP(rennerstabel!$F265,Etappe12[[Rit 12]:[Punten]],2,0),0)</f>
        <v>0</v>
      </c>
      <c r="X265" s="151">
        <f>IFERROR(VLOOKUP(rennerstabel!$F265,Etappe13[[Rit 13]:[Punten]],2,0),0)</f>
        <v>0</v>
      </c>
      <c r="Y265" s="151">
        <f>IFERROR(VLOOKUP(rennerstabel!$F265,Etappe14[[Rit 14]:[Punten]],2,0),0)</f>
        <v>0</v>
      </c>
      <c r="Z265" s="151">
        <f>IFERROR(VLOOKUP(rennerstabel!$F265,Etappe15[[Rit 15]:[Punten]],2,0),0)</f>
        <v>0</v>
      </c>
      <c r="AA265" s="152">
        <f>IFERROR(VLOOKUP(rennerstabel!$F265,Etappe16[[Rit 16]:[Punten]],2,0),0)</f>
        <v>0</v>
      </c>
      <c r="AB265" s="152">
        <f>IFERROR(VLOOKUP(rennerstabel!$F265,Etappe17[[Rit 17]:[Punten]],2,0),0)</f>
        <v>0</v>
      </c>
      <c r="AC265" s="152">
        <f>IFERROR(VLOOKUP(rennerstabel!$F265,Etappe18[[Rit 18]:[Punten]],2,0),0)</f>
        <v>0</v>
      </c>
      <c r="AD265" s="152">
        <f>IFERROR(VLOOKUP(rennerstabel!$F265,Etappe19[[Rit 19]:[Punten]],2,0),0)</f>
        <v>0</v>
      </c>
      <c r="AE265" s="152">
        <f>IFERROR(VLOOKUP(rennerstabel!$F265,Etappe20[[Rit 20]:[Punten]],2,0),0)</f>
        <v>0</v>
      </c>
      <c r="AF265" s="152">
        <f>IFERROR(VLOOKUP(rennerstabel!$F265,Etappe21[[Rit 21]:[Punten]],2,0),0)</f>
        <v>0</v>
      </c>
      <c r="AG265" s="93">
        <f>IFERROR(VLOOKUP(rennerstabel!$F265,TableGeel[[Renners]:[Punten]],2,0),0)</f>
        <v>0</v>
      </c>
      <c r="AH265" s="93">
        <f>IFERROR(VLOOKUP(rennerstabel!$F265,TablePloeg[[Renners]:[Punten]],2,0),0)</f>
        <v>0</v>
      </c>
      <c r="AI265" s="93">
        <f>IFERROR(VLOOKUP(rennerstabel!$F265,TableGroen[[Renners]:[Punten]],2,0),0)</f>
        <v>0</v>
      </c>
      <c r="AJ265" s="93">
        <f>IFERROR(VLOOKUP(rennerstabel!$F265,TableBolletjes[[Renners]:[Punten]],2,0),0)</f>
        <v>0</v>
      </c>
      <c r="AK265" s="93">
        <f>IFERROR(VLOOKUP(rennerstabel!$F265,TableWit[[Renners]:[Punten]],2,0),0)</f>
        <v>0</v>
      </c>
      <c r="AL265" s="95">
        <f>IF(rennerstabel!$D265="DNS",0,1)</f>
        <v>0</v>
      </c>
    </row>
    <row r="266" spans="1:38" x14ac:dyDescent="0.25">
      <c r="A266" s="83"/>
      <c r="B266" s="83"/>
      <c r="C266" s="83"/>
      <c r="D266" s="83" t="s">
        <v>517</v>
      </c>
      <c r="E266" s="84">
        <v>265</v>
      </c>
      <c r="F266" s="84"/>
      <c r="G266" s="84"/>
      <c r="H266" s="146">
        <f>SUM(L266:AK266)*rennerstabel!$AL266</f>
        <v>0</v>
      </c>
      <c r="I266" s="147">
        <f>SUM(rennerstabel!$L266:$T266)*rennerstabel!$AL266</f>
        <v>0</v>
      </c>
      <c r="J266" s="148">
        <f>SUM(rennerstabel!$U266:$Z266)*rennerstabel!$AL266</f>
        <v>0</v>
      </c>
      <c r="K266" s="149">
        <f>SUM(rennerstabel!$AA266:$AF266)*rennerstabel!$AL266</f>
        <v>0</v>
      </c>
      <c r="L266" s="150">
        <f>IFERROR(VLOOKUP(rennerstabel!$F266,Etappe1[[Rit 1]:[Punten]],2,0),0)</f>
        <v>0</v>
      </c>
      <c r="M266" s="150">
        <f>IFERROR(VLOOKUP(rennerstabel!$F266,Etappe2[[Rit 2]:[Punten]],2,0),0)</f>
        <v>0</v>
      </c>
      <c r="N266" s="150">
        <f>IFERROR(VLOOKUP(rennerstabel!$F266,Etappe3[[Rit 3]:[Punten]],2,0),0)</f>
        <v>0</v>
      </c>
      <c r="O266" s="150">
        <f>IFERROR(VLOOKUP(rennerstabel!$F266,Etappe4[[Rit 4]:[Punten]],2,0),0)</f>
        <v>0</v>
      </c>
      <c r="P266" s="150">
        <f>IFERROR(VLOOKUP(rennerstabel!$F266,Etappe5[[Rit 5]:[Punten]],2,0),0)</f>
        <v>0</v>
      </c>
      <c r="Q266" s="150">
        <f>IFERROR(VLOOKUP(rennerstabel!$F266,Etappe6[[Rit 6]:[Punten]],2,0),0)</f>
        <v>0</v>
      </c>
      <c r="R266" s="150">
        <f>IFERROR(VLOOKUP(rennerstabel!$F266,Etappe7[[Rit 7]:[Punten]],2,0),0)</f>
        <v>0</v>
      </c>
      <c r="S266" s="150">
        <f>IFERROR(VLOOKUP(rennerstabel!$F266,Etappe8[[Rit 8]:[Punten]],2,0),0)</f>
        <v>0</v>
      </c>
      <c r="T266" s="150">
        <f>IFERROR(VLOOKUP(rennerstabel!$F266,Etappe9[[Rit 9]:[Punten]],2,0),0)</f>
        <v>0</v>
      </c>
      <c r="U266" s="151">
        <f>IFERROR(VLOOKUP(rennerstabel!$F266,Etappe10[[Rit 10]:[Punten]],2,0),0)</f>
        <v>0</v>
      </c>
      <c r="V266" s="151">
        <f>IFERROR(VLOOKUP(rennerstabel!$F266,Etappe11[[Rit 11]:[Punten]],2,0),0)</f>
        <v>0</v>
      </c>
      <c r="W266" s="151">
        <f>IFERROR(VLOOKUP(rennerstabel!$F266,Etappe12[[Rit 12]:[Punten]],2,0),0)</f>
        <v>0</v>
      </c>
      <c r="X266" s="151">
        <f>IFERROR(VLOOKUP(rennerstabel!$F266,Etappe13[[Rit 13]:[Punten]],2,0),0)</f>
        <v>0</v>
      </c>
      <c r="Y266" s="151">
        <f>IFERROR(VLOOKUP(rennerstabel!$F266,Etappe14[[Rit 14]:[Punten]],2,0),0)</f>
        <v>0</v>
      </c>
      <c r="Z266" s="151">
        <f>IFERROR(VLOOKUP(rennerstabel!$F266,Etappe15[[Rit 15]:[Punten]],2,0),0)</f>
        <v>0</v>
      </c>
      <c r="AA266" s="152">
        <f>IFERROR(VLOOKUP(rennerstabel!$F266,Etappe16[[Rit 16]:[Punten]],2,0),0)</f>
        <v>0</v>
      </c>
      <c r="AB266" s="152">
        <f>IFERROR(VLOOKUP(rennerstabel!$F266,Etappe17[[Rit 17]:[Punten]],2,0),0)</f>
        <v>0</v>
      </c>
      <c r="AC266" s="152">
        <f>IFERROR(VLOOKUP(rennerstabel!$F266,Etappe18[[Rit 18]:[Punten]],2,0),0)</f>
        <v>0</v>
      </c>
      <c r="AD266" s="152">
        <f>IFERROR(VLOOKUP(rennerstabel!$F266,Etappe19[[Rit 19]:[Punten]],2,0),0)</f>
        <v>0</v>
      </c>
      <c r="AE266" s="152">
        <f>IFERROR(VLOOKUP(rennerstabel!$F266,Etappe20[[Rit 20]:[Punten]],2,0),0)</f>
        <v>0</v>
      </c>
      <c r="AF266" s="152">
        <f>IFERROR(VLOOKUP(rennerstabel!$F266,Etappe21[[Rit 21]:[Punten]],2,0),0)</f>
        <v>0</v>
      </c>
      <c r="AG266" s="83">
        <f>IFERROR(VLOOKUP(rennerstabel!$F266,TableGeel[[Renners]:[Punten]],2,0),0)</f>
        <v>0</v>
      </c>
      <c r="AH266" s="83">
        <f>IFERROR(VLOOKUP(rennerstabel!$F266,TablePloeg[[Renners]:[Punten]],2,0),0)</f>
        <v>0</v>
      </c>
      <c r="AI266" s="83">
        <f>IFERROR(VLOOKUP(rennerstabel!$F266,TableGroen[[Renners]:[Punten]],2,0),0)</f>
        <v>0</v>
      </c>
      <c r="AJ266" s="83">
        <f>IFERROR(VLOOKUP(rennerstabel!$F266,TableBolletjes[[Renners]:[Punten]],2,0),0)</f>
        <v>0</v>
      </c>
      <c r="AK266" s="83">
        <f>IFERROR(VLOOKUP(rennerstabel!$F266,TableWit[[Renners]:[Punten]],2,0),0)</f>
        <v>0</v>
      </c>
      <c r="AL266" s="92">
        <f>IF(rennerstabel!$D266="DNS",0,1)</f>
        <v>0</v>
      </c>
    </row>
    <row r="267" spans="1:38" x14ac:dyDescent="0.25">
      <c r="A267" s="93"/>
      <c r="B267" s="93"/>
      <c r="C267" s="93"/>
      <c r="D267" s="83" t="s">
        <v>517</v>
      </c>
      <c r="E267" s="94">
        <v>266</v>
      </c>
      <c r="F267" s="94"/>
      <c r="G267" s="94"/>
      <c r="H267" s="146">
        <f>SUM(L267:AK267)*rennerstabel!$AL267</f>
        <v>0</v>
      </c>
      <c r="I267" s="147">
        <f>SUM(rennerstabel!$L267:$T267)*rennerstabel!$AL267</f>
        <v>0</v>
      </c>
      <c r="J267" s="148">
        <f>SUM(rennerstabel!$U267:$Z267)*rennerstabel!$AL267</f>
        <v>0</v>
      </c>
      <c r="K267" s="149">
        <f>SUM(rennerstabel!$AA267:$AF267)*rennerstabel!$AL267</f>
        <v>0</v>
      </c>
      <c r="L267" s="150">
        <f>IFERROR(VLOOKUP(rennerstabel!$F267,Etappe1[[Rit 1]:[Punten]],2,0),0)</f>
        <v>0</v>
      </c>
      <c r="M267" s="150">
        <f>IFERROR(VLOOKUP(rennerstabel!$F267,Etappe2[[Rit 2]:[Punten]],2,0),0)</f>
        <v>0</v>
      </c>
      <c r="N267" s="150">
        <f>IFERROR(VLOOKUP(rennerstabel!$F267,Etappe3[[Rit 3]:[Punten]],2,0),0)</f>
        <v>0</v>
      </c>
      <c r="O267" s="150">
        <f>IFERROR(VLOOKUP(rennerstabel!$F267,Etappe4[[Rit 4]:[Punten]],2,0),0)</f>
        <v>0</v>
      </c>
      <c r="P267" s="150">
        <f>IFERROR(VLOOKUP(rennerstabel!$F267,Etappe5[[Rit 5]:[Punten]],2,0),0)</f>
        <v>0</v>
      </c>
      <c r="Q267" s="150">
        <f>IFERROR(VLOOKUP(rennerstabel!$F267,Etappe6[[Rit 6]:[Punten]],2,0),0)</f>
        <v>0</v>
      </c>
      <c r="R267" s="150">
        <f>IFERROR(VLOOKUP(rennerstabel!$F267,Etappe7[[Rit 7]:[Punten]],2,0),0)</f>
        <v>0</v>
      </c>
      <c r="S267" s="150">
        <f>IFERROR(VLOOKUP(rennerstabel!$F267,Etappe8[[Rit 8]:[Punten]],2,0),0)</f>
        <v>0</v>
      </c>
      <c r="T267" s="150">
        <f>IFERROR(VLOOKUP(rennerstabel!$F267,Etappe9[[Rit 9]:[Punten]],2,0),0)</f>
        <v>0</v>
      </c>
      <c r="U267" s="151">
        <f>IFERROR(VLOOKUP(rennerstabel!$F267,Etappe10[[Rit 10]:[Punten]],2,0),0)</f>
        <v>0</v>
      </c>
      <c r="V267" s="151">
        <f>IFERROR(VLOOKUP(rennerstabel!$F267,Etappe11[[Rit 11]:[Punten]],2,0),0)</f>
        <v>0</v>
      </c>
      <c r="W267" s="151">
        <f>IFERROR(VLOOKUP(rennerstabel!$F267,Etappe12[[Rit 12]:[Punten]],2,0),0)</f>
        <v>0</v>
      </c>
      <c r="X267" s="151">
        <f>IFERROR(VLOOKUP(rennerstabel!$F267,Etappe13[[Rit 13]:[Punten]],2,0),0)</f>
        <v>0</v>
      </c>
      <c r="Y267" s="151">
        <f>IFERROR(VLOOKUP(rennerstabel!$F267,Etappe14[[Rit 14]:[Punten]],2,0),0)</f>
        <v>0</v>
      </c>
      <c r="Z267" s="151">
        <f>IFERROR(VLOOKUP(rennerstabel!$F267,Etappe15[[Rit 15]:[Punten]],2,0),0)</f>
        <v>0</v>
      </c>
      <c r="AA267" s="152">
        <f>IFERROR(VLOOKUP(rennerstabel!$F267,Etappe16[[Rit 16]:[Punten]],2,0),0)</f>
        <v>0</v>
      </c>
      <c r="AB267" s="152">
        <f>IFERROR(VLOOKUP(rennerstabel!$F267,Etappe17[[Rit 17]:[Punten]],2,0),0)</f>
        <v>0</v>
      </c>
      <c r="AC267" s="152">
        <f>IFERROR(VLOOKUP(rennerstabel!$F267,Etappe18[[Rit 18]:[Punten]],2,0),0)</f>
        <v>0</v>
      </c>
      <c r="AD267" s="152">
        <f>IFERROR(VLOOKUP(rennerstabel!$F267,Etappe19[[Rit 19]:[Punten]],2,0),0)</f>
        <v>0</v>
      </c>
      <c r="AE267" s="152">
        <f>IFERROR(VLOOKUP(rennerstabel!$F267,Etappe20[[Rit 20]:[Punten]],2,0),0)</f>
        <v>0</v>
      </c>
      <c r="AF267" s="152">
        <f>IFERROR(VLOOKUP(rennerstabel!$F267,Etappe21[[Rit 21]:[Punten]],2,0),0)</f>
        <v>0</v>
      </c>
      <c r="AG267" s="93">
        <f>IFERROR(VLOOKUP(rennerstabel!$F267,TableGeel[[Renners]:[Punten]],2,0),0)</f>
        <v>0</v>
      </c>
      <c r="AH267" s="93">
        <f>IFERROR(VLOOKUP(rennerstabel!$F267,TablePloeg[[Renners]:[Punten]],2,0),0)</f>
        <v>0</v>
      </c>
      <c r="AI267" s="93">
        <f>IFERROR(VLOOKUP(rennerstabel!$F267,TableGroen[[Renners]:[Punten]],2,0),0)</f>
        <v>0</v>
      </c>
      <c r="AJ267" s="93">
        <f>IFERROR(VLOOKUP(rennerstabel!$F267,TableBolletjes[[Renners]:[Punten]],2,0),0)</f>
        <v>0</v>
      </c>
      <c r="AK267" s="93">
        <f>IFERROR(VLOOKUP(rennerstabel!$F267,TableWit[[Renners]:[Punten]],2,0),0)</f>
        <v>0</v>
      </c>
      <c r="AL267" s="95">
        <f>IF(rennerstabel!$D267="DNS",0,1)</f>
        <v>0</v>
      </c>
    </row>
    <row r="268" spans="1:38" x14ac:dyDescent="0.25">
      <c r="A268" s="83"/>
      <c r="B268" s="83"/>
      <c r="C268" s="83"/>
      <c r="D268" s="83" t="s">
        <v>517</v>
      </c>
      <c r="E268" s="84">
        <v>267</v>
      </c>
      <c r="F268" s="84"/>
      <c r="G268" s="84"/>
      <c r="H268" s="146">
        <f>SUM(L268:AK268)*rennerstabel!$AL268</f>
        <v>0</v>
      </c>
      <c r="I268" s="147">
        <f>SUM(rennerstabel!$L268:$T268)*rennerstabel!$AL268</f>
        <v>0</v>
      </c>
      <c r="J268" s="148">
        <f>SUM(rennerstabel!$U268:$Z268)*rennerstabel!$AL268</f>
        <v>0</v>
      </c>
      <c r="K268" s="149">
        <f>SUM(rennerstabel!$AA268:$AF268)*rennerstabel!$AL268</f>
        <v>0</v>
      </c>
      <c r="L268" s="150">
        <f>IFERROR(VLOOKUP(rennerstabel!$F268,Etappe1[[Rit 1]:[Punten]],2,0),0)</f>
        <v>0</v>
      </c>
      <c r="M268" s="150">
        <f>IFERROR(VLOOKUP(rennerstabel!$F268,Etappe2[[Rit 2]:[Punten]],2,0),0)</f>
        <v>0</v>
      </c>
      <c r="N268" s="150">
        <f>IFERROR(VLOOKUP(rennerstabel!$F268,Etappe3[[Rit 3]:[Punten]],2,0),0)</f>
        <v>0</v>
      </c>
      <c r="O268" s="150">
        <f>IFERROR(VLOOKUP(rennerstabel!$F268,Etappe4[[Rit 4]:[Punten]],2,0),0)</f>
        <v>0</v>
      </c>
      <c r="P268" s="150">
        <f>IFERROR(VLOOKUP(rennerstabel!$F268,Etappe5[[Rit 5]:[Punten]],2,0),0)</f>
        <v>0</v>
      </c>
      <c r="Q268" s="150">
        <f>IFERROR(VLOOKUP(rennerstabel!$F268,Etappe6[[Rit 6]:[Punten]],2,0),0)</f>
        <v>0</v>
      </c>
      <c r="R268" s="150">
        <f>IFERROR(VLOOKUP(rennerstabel!$F268,Etappe7[[Rit 7]:[Punten]],2,0),0)</f>
        <v>0</v>
      </c>
      <c r="S268" s="150">
        <f>IFERROR(VLOOKUP(rennerstabel!$F268,Etappe8[[Rit 8]:[Punten]],2,0),0)</f>
        <v>0</v>
      </c>
      <c r="T268" s="150">
        <f>IFERROR(VLOOKUP(rennerstabel!$F268,Etappe9[[Rit 9]:[Punten]],2,0),0)</f>
        <v>0</v>
      </c>
      <c r="U268" s="151">
        <f>IFERROR(VLOOKUP(rennerstabel!$F268,Etappe10[[Rit 10]:[Punten]],2,0),0)</f>
        <v>0</v>
      </c>
      <c r="V268" s="151">
        <f>IFERROR(VLOOKUP(rennerstabel!$F268,Etappe11[[Rit 11]:[Punten]],2,0),0)</f>
        <v>0</v>
      </c>
      <c r="W268" s="151">
        <f>IFERROR(VLOOKUP(rennerstabel!$F268,Etappe12[[Rit 12]:[Punten]],2,0),0)</f>
        <v>0</v>
      </c>
      <c r="X268" s="151">
        <f>IFERROR(VLOOKUP(rennerstabel!$F268,Etappe13[[Rit 13]:[Punten]],2,0),0)</f>
        <v>0</v>
      </c>
      <c r="Y268" s="151">
        <f>IFERROR(VLOOKUP(rennerstabel!$F268,Etappe14[[Rit 14]:[Punten]],2,0),0)</f>
        <v>0</v>
      </c>
      <c r="Z268" s="151">
        <f>IFERROR(VLOOKUP(rennerstabel!$F268,Etappe15[[Rit 15]:[Punten]],2,0),0)</f>
        <v>0</v>
      </c>
      <c r="AA268" s="152">
        <f>IFERROR(VLOOKUP(rennerstabel!$F268,Etappe16[[Rit 16]:[Punten]],2,0),0)</f>
        <v>0</v>
      </c>
      <c r="AB268" s="152">
        <f>IFERROR(VLOOKUP(rennerstabel!$F268,Etappe17[[Rit 17]:[Punten]],2,0),0)</f>
        <v>0</v>
      </c>
      <c r="AC268" s="152">
        <f>IFERROR(VLOOKUP(rennerstabel!$F268,Etappe18[[Rit 18]:[Punten]],2,0),0)</f>
        <v>0</v>
      </c>
      <c r="AD268" s="152">
        <f>IFERROR(VLOOKUP(rennerstabel!$F268,Etappe19[[Rit 19]:[Punten]],2,0),0)</f>
        <v>0</v>
      </c>
      <c r="AE268" s="152">
        <f>IFERROR(VLOOKUP(rennerstabel!$F268,Etappe20[[Rit 20]:[Punten]],2,0),0)</f>
        <v>0</v>
      </c>
      <c r="AF268" s="152">
        <f>IFERROR(VLOOKUP(rennerstabel!$F268,Etappe21[[Rit 21]:[Punten]],2,0),0)</f>
        <v>0</v>
      </c>
      <c r="AG268" s="83">
        <f>IFERROR(VLOOKUP(rennerstabel!$F268,TableGeel[[Renners]:[Punten]],2,0),0)</f>
        <v>0</v>
      </c>
      <c r="AH268" s="83">
        <f>IFERROR(VLOOKUP(rennerstabel!$F268,TablePloeg[[Renners]:[Punten]],2,0),0)</f>
        <v>0</v>
      </c>
      <c r="AI268" s="83">
        <f>IFERROR(VLOOKUP(rennerstabel!$F268,TableGroen[[Renners]:[Punten]],2,0),0)</f>
        <v>0</v>
      </c>
      <c r="AJ268" s="83">
        <f>IFERROR(VLOOKUP(rennerstabel!$F268,TableBolletjes[[Renners]:[Punten]],2,0),0)</f>
        <v>0</v>
      </c>
      <c r="AK268" s="83">
        <f>IFERROR(VLOOKUP(rennerstabel!$F268,TableWit[[Renners]:[Punten]],2,0),0)</f>
        <v>0</v>
      </c>
      <c r="AL268" s="92">
        <f>IF(rennerstabel!$D268="DNS",0,1)</f>
        <v>0</v>
      </c>
    </row>
    <row r="269" spans="1:38" x14ac:dyDescent="0.25">
      <c r="H269" s="153"/>
      <c r="I269" s="153"/>
      <c r="J269" s="153"/>
      <c r="K269" s="153"/>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row>
    <row r="270" spans="1:38" x14ac:dyDescent="0.25">
      <c r="H270" s="153"/>
      <c r="I270" s="153"/>
      <c r="J270" s="153"/>
      <c r="K270" s="153"/>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row>
    <row r="271" spans="1:38" x14ac:dyDescent="0.25">
      <c r="H271" s="153"/>
      <c r="I271" s="153"/>
      <c r="J271" s="153"/>
      <c r="K271" s="153"/>
      <c r="L271" s="119"/>
      <c r="M271" s="119"/>
      <c r="N271" s="119"/>
      <c r="O271" s="119"/>
      <c r="P271" s="119"/>
      <c r="Q271" s="119"/>
      <c r="R271" s="119"/>
      <c r="S271" s="119"/>
      <c r="T271" s="119"/>
      <c r="U271" s="119"/>
      <c r="V271" s="119"/>
      <c r="W271" s="119"/>
      <c r="X271" s="119"/>
      <c r="Y271" s="119"/>
      <c r="Z271" s="119"/>
      <c r="AA271" s="119"/>
      <c r="AB271" s="119"/>
      <c r="AC271" s="119"/>
      <c r="AD271" s="119"/>
      <c r="AE271" s="119"/>
      <c r="AF271" s="119"/>
    </row>
    <row r="272" spans="1:38" x14ac:dyDescent="0.25">
      <c r="H272" s="153"/>
      <c r="I272" s="153"/>
      <c r="J272" s="153"/>
      <c r="K272" s="153"/>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row>
    <row r="273" spans="8:32" x14ac:dyDescent="0.25">
      <c r="H273" s="153"/>
      <c r="I273" s="153"/>
      <c r="J273" s="153"/>
      <c r="K273" s="153"/>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row>
    <row r="274" spans="8:32" x14ac:dyDescent="0.25">
      <c r="H274" s="153"/>
      <c r="I274" s="153"/>
      <c r="J274" s="153"/>
      <c r="K274" s="153"/>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row>
    <row r="275" spans="8:32" x14ac:dyDescent="0.25">
      <c r="H275" s="153"/>
      <c r="I275" s="153"/>
      <c r="J275" s="153"/>
      <c r="K275" s="153"/>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row>
    <row r="276" spans="8:32" x14ac:dyDescent="0.25">
      <c r="H276" s="153"/>
      <c r="I276" s="153"/>
      <c r="J276" s="153"/>
      <c r="K276" s="153"/>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row>
    <row r="277" spans="8:32" x14ac:dyDescent="0.25">
      <c r="H277" s="153"/>
      <c r="I277" s="153"/>
      <c r="J277" s="153"/>
      <c r="K277" s="153"/>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row>
    <row r="278" spans="8:32" x14ac:dyDescent="0.25">
      <c r="H278" s="153"/>
      <c r="I278" s="153"/>
      <c r="J278" s="153"/>
      <c r="K278" s="153"/>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row>
    <row r="279" spans="8:32" x14ac:dyDescent="0.25">
      <c r="H279" s="153"/>
      <c r="I279" s="153"/>
      <c r="J279" s="153"/>
      <c r="K279" s="153"/>
      <c r="L279" s="119"/>
      <c r="M279" s="119"/>
      <c r="N279" s="119"/>
      <c r="O279" s="119"/>
      <c r="P279" s="119"/>
      <c r="Q279" s="119"/>
      <c r="R279" s="119"/>
      <c r="S279" s="119"/>
      <c r="T279" s="119"/>
      <c r="U279" s="119"/>
      <c r="V279" s="119"/>
      <c r="W279" s="119"/>
      <c r="X279" s="119"/>
      <c r="Y279" s="119"/>
      <c r="Z279" s="119"/>
      <c r="AA279" s="119"/>
      <c r="AB279" s="119"/>
      <c r="AC279" s="119"/>
      <c r="AD279" s="119"/>
      <c r="AE279" s="119"/>
      <c r="AF279" s="119"/>
    </row>
    <row r="280" spans="8:32" x14ac:dyDescent="0.25">
      <c r="H280" s="153"/>
      <c r="I280" s="153"/>
      <c r="J280" s="153"/>
      <c r="K280" s="153"/>
      <c r="L280" s="119"/>
      <c r="M280" s="119"/>
      <c r="N280" s="119"/>
      <c r="O280" s="119"/>
      <c r="P280" s="119"/>
      <c r="Q280" s="119"/>
      <c r="R280" s="119"/>
      <c r="S280" s="119"/>
      <c r="T280" s="119"/>
      <c r="U280" s="119"/>
      <c r="V280" s="119"/>
      <c r="W280" s="119"/>
      <c r="X280" s="119"/>
      <c r="Y280" s="119"/>
      <c r="Z280" s="119"/>
      <c r="AA280" s="119"/>
      <c r="AB280" s="119"/>
      <c r="AC280" s="119"/>
      <c r="AD280" s="119"/>
      <c r="AE280" s="119"/>
      <c r="AF280" s="119"/>
    </row>
  </sheetData>
  <sheetProtection autoFilter="0"/>
  <conditionalFormatting sqref="G2">
    <cfRule type="expression" dxfId="16" priority="12" stopIfTrue="1">
      <formula>D2="DNS"</formula>
    </cfRule>
  </conditionalFormatting>
  <conditionalFormatting sqref="F2">
    <cfRule type="expression" dxfId="15" priority="13" stopIfTrue="1">
      <formula>D2="DNS"</formula>
    </cfRule>
  </conditionalFormatting>
  <conditionalFormatting sqref="E2:E210">
    <cfRule type="expression" dxfId="14" priority="14" stopIfTrue="1">
      <formula>AND(RIGHT(#REF!,1)="0")</formula>
    </cfRule>
  </conditionalFormatting>
  <conditionalFormatting sqref="G265:G268">
    <cfRule type="expression" dxfId="13" priority="5" stopIfTrue="1">
      <formula>D265="DNS"</formula>
    </cfRule>
  </conditionalFormatting>
  <conditionalFormatting sqref="F265:F268">
    <cfRule type="expression" dxfId="12" priority="6" stopIfTrue="1">
      <formula>D265="DNS"</formula>
    </cfRule>
  </conditionalFormatting>
  <conditionalFormatting sqref="E211:E268">
    <cfRule type="expression" dxfId="11" priority="7" stopIfTrue="1">
      <formula>AND(RIGHT(#REF!,1)="0")</formula>
    </cfRule>
  </conditionalFormatting>
  <conditionalFormatting sqref="G265:G268">
    <cfRule type="expression" dxfId="10" priority="3" stopIfTrue="1">
      <formula>D257="DNS"</formula>
    </cfRule>
  </conditionalFormatting>
  <conditionalFormatting sqref="F265:F268">
    <cfRule type="expression" dxfId="9" priority="4" stopIfTrue="1">
      <formula>D257="DNS"</formula>
    </cfRule>
  </conditionalFormatting>
  <conditionalFormatting sqref="G3:G264">
    <cfRule type="expression" dxfId="8" priority="1" stopIfTrue="1">
      <formula>D3="DNS"</formula>
    </cfRule>
  </conditionalFormatting>
  <conditionalFormatting sqref="F3:F264">
    <cfRule type="expression" dxfId="7" priority="2" stopIfTrue="1">
      <formula>D3="DNS"</formula>
    </cfRule>
  </conditionalFormatting>
  <pageMargins left="0.7" right="0.7" top="0.75" bottom="0.75" header="0.3" footer="0.3"/>
  <pageSetup paperSize="9" orientation="portrait" horizontalDpi="4294967292" verticalDpi="4294967292"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Y297"/>
  <sheetViews>
    <sheetView zoomScale="148" zoomScaleNormal="148" zoomScalePageLayoutView="150" workbookViewId="0">
      <pane ySplit="1" topLeftCell="A2" activePane="bottomLeft" state="frozen"/>
      <selection activeCell="F17" sqref="F17:H17"/>
      <selection pane="bottomLeft" activeCell="F17" sqref="F17:H17"/>
    </sheetView>
  </sheetViews>
  <sheetFormatPr defaultColWidth="8.85546875" defaultRowHeight="15" x14ac:dyDescent="0.25"/>
  <cols>
    <col min="1" max="1" width="27" customWidth="1"/>
    <col min="2" max="2" width="6.5703125" bestFit="1" customWidth="1"/>
    <col min="3" max="3" width="25.42578125" customWidth="1"/>
    <col min="4" max="5" width="22.42578125" customWidth="1"/>
    <col min="6" max="6" width="27.42578125" bestFit="1" customWidth="1"/>
    <col min="7" max="7" width="15.85546875" customWidth="1"/>
    <col min="8" max="8" width="10.85546875" style="22" customWidth="1"/>
    <col min="9" max="9" width="6.28515625" style="154" customWidth="1"/>
    <col min="10" max="10" width="6.28515625" customWidth="1"/>
    <col min="11" max="24" width="6.42578125" customWidth="1"/>
    <col min="25" max="25" width="6.42578125" hidden="1" customWidth="1"/>
    <col min="26" max="26" width="10.85546875" hidden="1" customWidth="1"/>
    <col min="27" max="27" width="8.42578125" hidden="1" customWidth="1"/>
    <col min="28" max="40" width="6.42578125" hidden="1" customWidth="1"/>
    <col min="41" max="43" width="8.140625" hidden="1" customWidth="1"/>
    <col min="44" max="44" width="27.7109375" hidden="1" customWidth="1"/>
    <col min="45" max="45" width="27.28515625" style="65" customWidth="1"/>
    <col min="46" max="46" width="11.42578125" style="65" customWidth="1"/>
    <col min="47" max="47" width="12.85546875" customWidth="1"/>
    <col min="48" max="49" width="8" customWidth="1"/>
  </cols>
  <sheetData>
    <row r="1" spans="1:51" s="48" customFormat="1" ht="102.75" x14ac:dyDescent="0.25">
      <c r="A1" s="116" t="s">
        <v>128</v>
      </c>
      <c r="B1" s="37" t="s">
        <v>118</v>
      </c>
      <c r="C1" s="38" t="s">
        <v>274</v>
      </c>
      <c r="D1" s="38" t="s">
        <v>116</v>
      </c>
      <c r="E1" s="39" t="s">
        <v>297</v>
      </c>
      <c r="F1" s="38" t="s">
        <v>117</v>
      </c>
      <c r="G1" s="223" t="s">
        <v>540</v>
      </c>
      <c r="H1" s="40" t="s">
        <v>44</v>
      </c>
      <c r="I1" s="41" t="s">
        <v>45</v>
      </c>
      <c r="J1" s="41" t="s">
        <v>46</v>
      </c>
      <c r="K1" s="41" t="s">
        <v>47</v>
      </c>
      <c r="L1" s="41" t="s">
        <v>48</v>
      </c>
      <c r="M1" s="41" t="s">
        <v>49</v>
      </c>
      <c r="N1" s="41" t="s">
        <v>50</v>
      </c>
      <c r="O1" s="41" t="s">
        <v>51</v>
      </c>
      <c r="P1" s="41" t="s">
        <v>52</v>
      </c>
      <c r="Q1" s="41" t="s">
        <v>53</v>
      </c>
      <c r="R1" s="41" t="s">
        <v>54</v>
      </c>
      <c r="S1" s="41" t="s">
        <v>55</v>
      </c>
      <c r="T1" s="41" t="s">
        <v>56</v>
      </c>
      <c r="U1" s="41" t="s">
        <v>57</v>
      </c>
      <c r="V1" s="41" t="s">
        <v>58</v>
      </c>
      <c r="W1" s="41" t="s">
        <v>59</v>
      </c>
      <c r="X1" s="42" t="s">
        <v>60</v>
      </c>
      <c r="Y1" s="41" t="s">
        <v>61</v>
      </c>
      <c r="Z1" s="41" t="s">
        <v>62</v>
      </c>
      <c r="AA1" s="41" t="s">
        <v>63</v>
      </c>
      <c r="AB1" s="41" t="s">
        <v>64</v>
      </c>
      <c r="AC1" s="41" t="s">
        <v>65</v>
      </c>
      <c r="AD1" s="41" t="s">
        <v>66</v>
      </c>
      <c r="AE1" s="41" t="s">
        <v>67</v>
      </c>
      <c r="AF1" s="41" t="s">
        <v>68</v>
      </c>
      <c r="AG1" s="41" t="s">
        <v>69</v>
      </c>
      <c r="AH1" s="41" t="s">
        <v>70</v>
      </c>
      <c r="AI1" s="41" t="s">
        <v>71</v>
      </c>
      <c r="AJ1" s="41" t="s">
        <v>72</v>
      </c>
      <c r="AK1" s="41" t="s">
        <v>73</v>
      </c>
      <c r="AL1" s="41" t="s">
        <v>74</v>
      </c>
      <c r="AM1" s="41" t="s">
        <v>75</v>
      </c>
      <c r="AN1" s="42" t="s">
        <v>115</v>
      </c>
      <c r="AO1" s="43" t="s">
        <v>76</v>
      </c>
      <c r="AP1" s="44" t="s">
        <v>77</v>
      </c>
      <c r="AQ1" s="45" t="s">
        <v>78</v>
      </c>
      <c r="AR1" s="46" t="s">
        <v>79</v>
      </c>
      <c r="AS1" s="169" t="s">
        <v>151</v>
      </c>
      <c r="AT1" s="47" t="s">
        <v>12</v>
      </c>
      <c r="AU1" s="48" t="s">
        <v>121</v>
      </c>
      <c r="AV1" s="48" t="s">
        <v>86</v>
      </c>
      <c r="AY1" s="48">
        <v>35</v>
      </c>
    </row>
    <row r="2" spans="1:51" x14ac:dyDescent="0.25">
      <c r="A2" s="57" t="str">
        <f>CONCATENATE(Deelnemers!$B2," - ",AS2)</f>
        <v>1 - Inez E.</v>
      </c>
      <c r="B2" s="118">
        <v>1</v>
      </c>
      <c r="C2" s="171" t="s">
        <v>519</v>
      </c>
      <c r="D2" s="50" t="s">
        <v>14</v>
      </c>
      <c r="E2" s="51" t="s">
        <v>300</v>
      </c>
      <c r="F2" s="188" t="str">
        <f>VLOOKUP(Deelnemers!$B2,Deelnemers!$B$129:$D$303,3,0)</f>
        <v>Astana</v>
      </c>
      <c r="G2" s="51" t="s">
        <v>541</v>
      </c>
      <c r="H2" s="52"/>
      <c r="I2" s="52">
        <v>41</v>
      </c>
      <c r="J2" s="52">
        <v>12</v>
      </c>
      <c r="K2" s="52">
        <v>61</v>
      </c>
      <c r="L2" s="52">
        <v>141</v>
      </c>
      <c r="M2" s="52">
        <v>192</v>
      </c>
      <c r="N2" s="52">
        <v>111</v>
      </c>
      <c r="O2" s="52">
        <v>172</v>
      </c>
      <c r="P2" s="52">
        <v>103</v>
      </c>
      <c r="Q2" s="52">
        <v>171</v>
      </c>
      <c r="R2" s="52">
        <v>101</v>
      </c>
      <c r="S2" s="52">
        <v>11</v>
      </c>
      <c r="T2" s="52">
        <v>132</v>
      </c>
      <c r="U2" s="52">
        <v>33</v>
      </c>
      <c r="V2" s="52">
        <v>73</v>
      </c>
      <c r="W2" s="52">
        <v>122</v>
      </c>
      <c r="X2" s="52"/>
      <c r="Y2" s="52">
        <f>VLOOKUP(Deelnemers!$I2,rennerstabel!$E:$H,4,0)*2</f>
        <v>0</v>
      </c>
      <c r="Z2" s="52">
        <f>VLOOKUP(Deelnemers!$J2,rennerstabel!$E:$H,4,0)</f>
        <v>0</v>
      </c>
      <c r="AA2" s="52">
        <f>VLOOKUP(Deelnemers!$K2,rennerstabel!$E:$H,4,0)</f>
        <v>0</v>
      </c>
      <c r="AB2" s="52">
        <f>VLOOKUP(Deelnemers!$L2,rennerstabel!$E:$H,4,0)</f>
        <v>0</v>
      </c>
      <c r="AC2" s="52">
        <f>VLOOKUP(Deelnemers!$M2,rennerstabel!$E:$H,4,0)</f>
        <v>0</v>
      </c>
      <c r="AD2" s="52">
        <f>VLOOKUP(Deelnemers!$N2,rennerstabel!$E:$H,4,0)</f>
        <v>0</v>
      </c>
      <c r="AE2" s="52">
        <f>VLOOKUP(Deelnemers!$O2,rennerstabel!$E:$H,4,0)</f>
        <v>0</v>
      </c>
      <c r="AF2" s="52">
        <f>VLOOKUP(Deelnemers!$P2,rennerstabel!$E:$H,4,0)</f>
        <v>0</v>
      </c>
      <c r="AG2" s="52">
        <f>VLOOKUP(Deelnemers!$Q2,rennerstabel!$E:$H,4,0)</f>
        <v>0</v>
      </c>
      <c r="AH2" s="52">
        <f>VLOOKUP(Deelnemers!$R2,rennerstabel!$E:$H,4,0)</f>
        <v>0</v>
      </c>
      <c r="AI2" s="52">
        <f>VLOOKUP(Deelnemers!$S2,rennerstabel!$E:$H,4,0)</f>
        <v>0</v>
      </c>
      <c r="AJ2" s="52">
        <f>VLOOKUP(Deelnemers!$T2,rennerstabel!$E:$H,4,0)</f>
        <v>0</v>
      </c>
      <c r="AK2" s="52">
        <f>VLOOKUP(Deelnemers!$U2,rennerstabel!$E:$H,4,0)</f>
        <v>0</v>
      </c>
      <c r="AL2" s="52">
        <f>VLOOKUP(Deelnemers!$V2,rennerstabel!$E:$H,4,0)</f>
        <v>15</v>
      </c>
      <c r="AM2" s="52">
        <f>VLOOKUP(Deelnemers!$W2,rennerstabel!$E:$H,4,0)</f>
        <v>0</v>
      </c>
      <c r="AN2" s="53">
        <f>SUM(Y2:AM2)</f>
        <v>15</v>
      </c>
      <c r="AO2" s="54">
        <f>VLOOKUP(Deelnemers!$I2,rennerstabel!$E:$K,5,0)*2+VLOOKUP(Deelnemers!$J2,rennerstabel!$E:$K,5,0)+VLOOKUP(Deelnemers!$K2,rennerstabel!$E:$K,5,0)+VLOOKUP(Deelnemers!$L2,rennerstabel!$E:$K,5,0)+VLOOKUP(Deelnemers!$M2,rennerstabel!$E:$K,5,0)+VLOOKUP(Deelnemers!$N2,rennerstabel!$E:$K,5,0)+VLOOKUP(Deelnemers!$O2,rennerstabel!$E:$K,5,0)+VLOOKUP(Deelnemers!$P2,rennerstabel!$E:$K,5,0)+VLOOKUP(Deelnemers!$Q2,rennerstabel!$E:$K,5,0)+VLOOKUP(Deelnemers!$R2,rennerstabel!$E:$K,5,0)+VLOOKUP(Deelnemers!$S2,rennerstabel!$E:$K,5,0)+VLOOKUP(Deelnemers!$T2,rennerstabel!$E:$K,5,0)+VLOOKUP(Deelnemers!$U2,rennerstabel!$E:$K,5,0)+VLOOKUP(Deelnemers!$V2,rennerstabel!$E:$K,5,0)+VLOOKUP(Deelnemers!$W2,rennerstabel!$E:$K,5,0)</f>
        <v>15</v>
      </c>
      <c r="AP2" s="55">
        <f>VLOOKUP(Deelnemers!$I2,rennerstabel!$E:$K,6,0)*2+VLOOKUP(Deelnemers!$J2,rennerstabel!$E:$K,6,0)+VLOOKUP(Deelnemers!$K2,rennerstabel!$E:$K,6,0)+VLOOKUP(Deelnemers!$L2,rennerstabel!$E:$K,6,0)+VLOOKUP(Deelnemers!$M2,rennerstabel!$E:$K,6,0)+VLOOKUP(Deelnemers!$N2,rennerstabel!$E:$K,6,0)+VLOOKUP(Deelnemers!$O2,rennerstabel!$E:$K,6,0)+VLOOKUP(Deelnemers!$P2,rennerstabel!$E:$K,6,0)+VLOOKUP(Deelnemers!$Q2,rennerstabel!$E:$K,6,0)+VLOOKUP(Deelnemers!$R2,rennerstabel!$E:$K,6,0)+VLOOKUP(Deelnemers!$S2,rennerstabel!$E:$K,6,0)+VLOOKUP(Deelnemers!$T2,rennerstabel!$E:$K,6,0)+VLOOKUP(Deelnemers!$U2,rennerstabel!$E:$K,6,0)+VLOOKUP(Deelnemers!$V2,rennerstabel!$E:$K,6,0)+VLOOKUP(Deelnemers!$W2,rennerstabel!$E:$K,6,0)</f>
        <v>0</v>
      </c>
      <c r="AQ2" s="56">
        <f>VLOOKUP(Deelnemers!$I2,rennerstabel!$E:$K,7,0)*2+VLOOKUP(Deelnemers!$J2,rennerstabel!$E:$K,7,0)+VLOOKUP(Deelnemers!$K2,rennerstabel!$E:$K,7,0)+VLOOKUP(Deelnemers!$L2,rennerstabel!$E:$K,7,0)+VLOOKUP(Deelnemers!$M2,rennerstabel!$E:$K,7,0)+VLOOKUP(Deelnemers!$N2,rennerstabel!$E:$K,7,0)+VLOOKUP(Deelnemers!$O2,rennerstabel!$E:$K,7,0)+VLOOKUP(Deelnemers!$P2,rennerstabel!$E:$K,7,0)+VLOOKUP(Deelnemers!$Q2,rennerstabel!$E:$K,7,0)+VLOOKUP(Deelnemers!$R2,rennerstabel!$E:$K,7,0)+VLOOKUP(Deelnemers!$S2,rennerstabel!$E:$K,7,0)+VLOOKUP(Deelnemers!$T2,rennerstabel!$E:$K,7,0)+VLOOKUP(Deelnemers!$U2,rennerstabel!$E:$K,7,0)+VLOOKUP(Deelnemers!$V2,rennerstabel!$E:$K,7,0)+VLOOKUP(Deelnemers!$W2,rennerstabel!$E:$K,7,0)</f>
        <v>0</v>
      </c>
      <c r="AR2" s="58">
        <f>Deelnemers!$AN2</f>
        <v>15</v>
      </c>
      <c r="AS2" s="170" t="s">
        <v>520</v>
      </c>
      <c r="AT2" s="52">
        <f>RANK(Deelnemers!$AN2,Deelnemers!$AN$2:$AN$125)</f>
        <v>100</v>
      </c>
      <c r="AU2">
        <f>COUNTA(Uitslagen!B3,Uitslagen!F3,Uitslagen!J3,Uitslagen!N3,Uitslagen!R3,Uitslagen!V3,Uitslagen!Z3,Uitslagen!AD3,Uitslagen!AH3,Uitslagen!AL3,Uitslagen!AP3,Uitslagen!AT3,Uitslagen!AX3,Uitslagen!BB3,Uitslagen!BF3,Uitslagen!BJ3,Uitslagen!BN3,Uitslagen!BR3,Uitslagen!BV3,Uitslagen!BZ3,Uitslagen!CD3)</f>
        <v>1</v>
      </c>
      <c r="AV2" s="22" t="s">
        <v>14</v>
      </c>
      <c r="AX2" t="s">
        <v>757</v>
      </c>
      <c r="AY2">
        <f>IFERROR(HLOOKUP($AY$1,Deelnemers!$I2:$W2,1,FALSE),0)</f>
        <v>0</v>
      </c>
    </row>
    <row r="3" spans="1:51" x14ac:dyDescent="0.25">
      <c r="A3" s="62" t="str">
        <f>CONCATENATE(Deelnemers!$B3," - ",AS3)</f>
        <v>2 - Kees-Jan G.</v>
      </c>
      <c r="B3" s="59">
        <v>2</v>
      </c>
      <c r="C3" s="177" t="s">
        <v>14</v>
      </c>
      <c r="D3" s="60" t="s">
        <v>539</v>
      </c>
      <c r="E3" s="61" t="s">
        <v>299</v>
      </c>
      <c r="F3" s="189" t="str">
        <f>VLOOKUP(Deelnemers!$B3,Deelnemers!$B$129:$D$303,3,0)</f>
        <v>CCC Team</v>
      </c>
      <c r="G3" s="51" t="s">
        <v>541</v>
      </c>
      <c r="H3" s="62"/>
      <c r="I3" s="52">
        <v>11</v>
      </c>
      <c r="J3" s="52">
        <v>12</v>
      </c>
      <c r="K3" s="52">
        <v>71</v>
      </c>
      <c r="L3" s="52">
        <v>103</v>
      </c>
      <c r="M3" s="52">
        <v>1</v>
      </c>
      <c r="N3" s="52">
        <v>14</v>
      </c>
      <c r="O3" s="52">
        <v>111</v>
      </c>
      <c r="P3" s="52">
        <v>21</v>
      </c>
      <c r="Q3" s="52">
        <v>171</v>
      </c>
      <c r="R3" s="52">
        <v>2</v>
      </c>
      <c r="S3" s="52">
        <v>184</v>
      </c>
      <c r="T3" s="52">
        <v>23</v>
      </c>
      <c r="U3" s="52">
        <v>31</v>
      </c>
      <c r="V3" s="52">
        <v>73</v>
      </c>
      <c r="W3" s="52">
        <v>33</v>
      </c>
      <c r="X3" s="62"/>
      <c r="Y3" s="62">
        <f>VLOOKUP(Deelnemers!$I3,rennerstabel!$E:$H,4,0)*2</f>
        <v>0</v>
      </c>
      <c r="Z3" s="62">
        <f>VLOOKUP(Deelnemers!$J3,rennerstabel!$E:$H,4,0)</f>
        <v>0</v>
      </c>
      <c r="AA3" s="62">
        <f>VLOOKUP(Deelnemers!$K3,rennerstabel!$E:$H,4,0)</f>
        <v>0</v>
      </c>
      <c r="AB3" s="62">
        <f>VLOOKUP(Deelnemers!$L3,rennerstabel!$E:$H,4,0)</f>
        <v>0</v>
      </c>
      <c r="AC3" s="62">
        <f>VLOOKUP(Deelnemers!$M3,rennerstabel!$E:$H,4,0)</f>
        <v>0</v>
      </c>
      <c r="AD3" s="62">
        <f>VLOOKUP(Deelnemers!$N3,rennerstabel!$E:$H,4,0)</f>
        <v>0</v>
      </c>
      <c r="AE3" s="62">
        <f>VLOOKUP(Deelnemers!$O3,rennerstabel!$E:$H,4,0)</f>
        <v>0</v>
      </c>
      <c r="AF3" s="62">
        <f>VLOOKUP(Deelnemers!$P3,rennerstabel!$E:$H,4,0)</f>
        <v>0</v>
      </c>
      <c r="AG3" s="62">
        <f>VLOOKUP(Deelnemers!$Q3,rennerstabel!$E:$H,4,0)</f>
        <v>0</v>
      </c>
      <c r="AH3" s="62">
        <f>VLOOKUP(Deelnemers!$R3,rennerstabel!$E:$H,4,0)</f>
        <v>0</v>
      </c>
      <c r="AI3" s="62">
        <f>VLOOKUP(Deelnemers!$S3,rennerstabel!$E:$H,4,0)</f>
        <v>0</v>
      </c>
      <c r="AJ3" s="62">
        <f>VLOOKUP(Deelnemers!$T3,rennerstabel!$E:$H,4,0)</f>
        <v>0</v>
      </c>
      <c r="AK3" s="62">
        <f>VLOOKUP(Deelnemers!$U3,rennerstabel!$E:$H,4,0)</f>
        <v>0</v>
      </c>
      <c r="AL3" s="62">
        <f>VLOOKUP(Deelnemers!$V3,rennerstabel!$E:$H,4,0)</f>
        <v>15</v>
      </c>
      <c r="AM3" s="62">
        <f>VLOOKUP(Deelnemers!$W3,rennerstabel!$E:$H,4,0)</f>
        <v>0</v>
      </c>
      <c r="AN3" s="53">
        <f t="shared" ref="AN3:AN66" si="0">SUM(Y3:AM3)</f>
        <v>15</v>
      </c>
      <c r="AO3" s="54">
        <f>VLOOKUP(Deelnemers!$I3,rennerstabel!$E:$K,5,0)*2+VLOOKUP(Deelnemers!$J3,rennerstabel!$E:$K,5,0)+VLOOKUP(Deelnemers!$K3,rennerstabel!$E:$K,5,0)+VLOOKUP(Deelnemers!$L3,rennerstabel!$E:$K,5,0)+VLOOKUP(Deelnemers!$M3,rennerstabel!$E:$K,5,0)+VLOOKUP(Deelnemers!$N3,rennerstabel!$E:$K,5,0)+VLOOKUP(Deelnemers!$O3,rennerstabel!$E:$K,5,0)+VLOOKUP(Deelnemers!$P3,rennerstabel!$E:$K,5,0)+VLOOKUP(Deelnemers!$Q3,rennerstabel!$E:$K,5,0)+VLOOKUP(Deelnemers!$R3,rennerstabel!$E:$K,5,0)+VLOOKUP(Deelnemers!$S3,rennerstabel!$E:$K,5,0)+VLOOKUP(Deelnemers!$T3,rennerstabel!$E:$K,5,0)+VLOOKUP(Deelnemers!$U3,rennerstabel!$E:$K,5,0)+VLOOKUP(Deelnemers!$V3,rennerstabel!$E:$K,5,0)+VLOOKUP(Deelnemers!$W3,rennerstabel!$E:$K,5,0)</f>
        <v>15</v>
      </c>
      <c r="AP3" s="55">
        <f>VLOOKUP(Deelnemers!$I3,rennerstabel!$E:$K,6,0)*2+VLOOKUP(Deelnemers!$J3,rennerstabel!$E:$K,6,0)+VLOOKUP(Deelnemers!$K3,rennerstabel!$E:$K,6,0)+VLOOKUP(Deelnemers!$L3,rennerstabel!$E:$K,6,0)+VLOOKUP(Deelnemers!$M3,rennerstabel!$E:$K,6,0)+VLOOKUP(Deelnemers!$N3,rennerstabel!$E:$K,6,0)+VLOOKUP(Deelnemers!$O3,rennerstabel!$E:$K,6,0)+VLOOKUP(Deelnemers!$P3,rennerstabel!$E:$K,6,0)+VLOOKUP(Deelnemers!$Q3,rennerstabel!$E:$K,6,0)+VLOOKUP(Deelnemers!$R3,rennerstabel!$E:$K,6,0)+VLOOKUP(Deelnemers!$S3,rennerstabel!$E:$K,6,0)+VLOOKUP(Deelnemers!$T3,rennerstabel!$E:$K,6,0)+VLOOKUP(Deelnemers!$U3,rennerstabel!$E:$K,6,0)+VLOOKUP(Deelnemers!$V3,rennerstabel!$E:$K,6,0)+VLOOKUP(Deelnemers!$W3,rennerstabel!$E:$K,6,0)</f>
        <v>0</v>
      </c>
      <c r="AQ3" s="56">
        <f>VLOOKUP(Deelnemers!$I3,rennerstabel!$E:$K,7,0)*2+VLOOKUP(Deelnemers!$J3,rennerstabel!$E:$K,7,0)+VLOOKUP(Deelnemers!$K3,rennerstabel!$E:$K,7,0)+VLOOKUP(Deelnemers!$L3,rennerstabel!$E:$K,7,0)+VLOOKUP(Deelnemers!$M3,rennerstabel!$E:$K,7,0)+VLOOKUP(Deelnemers!$N3,rennerstabel!$E:$K,7,0)+VLOOKUP(Deelnemers!$O3,rennerstabel!$E:$K,7,0)+VLOOKUP(Deelnemers!$P3,rennerstabel!$E:$K,7,0)+VLOOKUP(Deelnemers!$Q3,rennerstabel!$E:$K,7,0)+VLOOKUP(Deelnemers!$R3,rennerstabel!$E:$K,7,0)+VLOOKUP(Deelnemers!$S3,rennerstabel!$E:$K,7,0)+VLOOKUP(Deelnemers!$T3,rennerstabel!$E:$K,7,0)+VLOOKUP(Deelnemers!$U3,rennerstabel!$E:$K,7,0)+VLOOKUP(Deelnemers!$V3,rennerstabel!$E:$K,7,0)+VLOOKUP(Deelnemers!$W3,rennerstabel!$E:$K,7,0)</f>
        <v>0</v>
      </c>
      <c r="AR3" s="63">
        <f>Deelnemers!$AN3</f>
        <v>15</v>
      </c>
      <c r="AS3" s="170" t="s">
        <v>538</v>
      </c>
      <c r="AT3" s="52">
        <f>RANK(Deelnemers!$AN3,Deelnemers!$AN$2:$AN$125)</f>
        <v>100</v>
      </c>
      <c r="AU3">
        <f>AU2</f>
        <v>1</v>
      </c>
      <c r="AV3" s="22" t="s">
        <v>14</v>
      </c>
      <c r="AX3" t="s">
        <v>758</v>
      </c>
      <c r="AY3">
        <f>IFERROR(HLOOKUP($AY$1,Deelnemers!$I3:$W3,1,FALSE),0)</f>
        <v>0</v>
      </c>
    </row>
    <row r="4" spans="1:51" x14ac:dyDescent="0.25">
      <c r="A4" s="52" t="str">
        <f>CONCATENATE(Deelnemers!$B4," - ",AS4)</f>
        <v>3 - Celine K.</v>
      </c>
      <c r="B4" s="49">
        <v>3</v>
      </c>
      <c r="C4" s="176" t="s">
        <v>543</v>
      </c>
      <c r="D4" s="51" t="s">
        <v>544</v>
      </c>
      <c r="E4" s="51" t="s">
        <v>308</v>
      </c>
      <c r="F4" s="190" t="str">
        <f>VLOOKUP(Deelnemers!$B4,Deelnemers!$B$129:$D$303,3,0)</f>
        <v>Team Ineos Grenadiers</v>
      </c>
      <c r="G4" s="51" t="s">
        <v>541</v>
      </c>
      <c r="H4" s="52"/>
      <c r="I4" s="52">
        <v>73</v>
      </c>
      <c r="J4" s="52">
        <v>3</v>
      </c>
      <c r="K4" s="52">
        <v>11</v>
      </c>
      <c r="L4" s="52">
        <v>22</v>
      </c>
      <c r="M4" s="52">
        <v>33</v>
      </c>
      <c r="N4" s="52">
        <v>51</v>
      </c>
      <c r="O4" s="52">
        <v>61</v>
      </c>
      <c r="P4" s="52">
        <v>65</v>
      </c>
      <c r="Q4" s="52">
        <v>12</v>
      </c>
      <c r="R4" s="52">
        <v>81</v>
      </c>
      <c r="S4" s="52">
        <v>84</v>
      </c>
      <c r="T4" s="52">
        <v>101</v>
      </c>
      <c r="U4" s="52">
        <v>122</v>
      </c>
      <c r="V4" s="52">
        <v>131</v>
      </c>
      <c r="W4" s="52">
        <v>191</v>
      </c>
      <c r="X4" s="52"/>
      <c r="Y4" s="52">
        <f>VLOOKUP(Deelnemers!$I4,rennerstabel!$E:$H,4,0)*2</f>
        <v>30</v>
      </c>
      <c r="Z4" s="52">
        <f>VLOOKUP(Deelnemers!$J4,rennerstabel!$E:$H,4,0)</f>
        <v>0</v>
      </c>
      <c r="AA4" s="52">
        <f>VLOOKUP(Deelnemers!$K4,rennerstabel!$E:$H,4,0)</f>
        <v>0</v>
      </c>
      <c r="AB4" s="52">
        <f>VLOOKUP(Deelnemers!$L4,rennerstabel!$E:$H,4,0)</f>
        <v>20</v>
      </c>
      <c r="AC4" s="52">
        <f>VLOOKUP(Deelnemers!$M4,rennerstabel!$E:$H,4,0)</f>
        <v>0</v>
      </c>
      <c r="AD4" s="52">
        <f>VLOOKUP(Deelnemers!$N4,rennerstabel!$E:$H,4,0)</f>
        <v>0</v>
      </c>
      <c r="AE4" s="52">
        <f>VLOOKUP(Deelnemers!$O4,rennerstabel!$E:$H,4,0)</f>
        <v>0</v>
      </c>
      <c r="AF4" s="52">
        <f>VLOOKUP(Deelnemers!$P4,rennerstabel!$E:$H,4,0)</f>
        <v>0</v>
      </c>
      <c r="AG4" s="52">
        <f>VLOOKUP(Deelnemers!$Q4,rennerstabel!$E:$H,4,0)</f>
        <v>0</v>
      </c>
      <c r="AH4" s="52">
        <f>VLOOKUP(Deelnemers!$R4,rennerstabel!$E:$H,4,0)</f>
        <v>10</v>
      </c>
      <c r="AI4" s="52">
        <f>VLOOKUP(Deelnemers!$S4,rennerstabel!$E:$H,4,0)</f>
        <v>0</v>
      </c>
      <c r="AJ4" s="52">
        <f>VLOOKUP(Deelnemers!$T4,rennerstabel!$E:$H,4,0)</f>
        <v>0</v>
      </c>
      <c r="AK4" s="52">
        <f>VLOOKUP(Deelnemers!$U4,rennerstabel!$E:$H,4,0)</f>
        <v>0</v>
      </c>
      <c r="AL4" s="52">
        <f>VLOOKUP(Deelnemers!$V4,rennerstabel!$E:$H,4,0)</f>
        <v>0</v>
      </c>
      <c r="AM4" s="52">
        <f>VLOOKUP(Deelnemers!$W4,rennerstabel!$E:$H,4,0)</f>
        <v>0</v>
      </c>
      <c r="AN4" s="53">
        <f t="shared" si="0"/>
        <v>60</v>
      </c>
      <c r="AO4" s="54">
        <f>VLOOKUP(Deelnemers!$I4,rennerstabel!$E:$K,5,0)*2+VLOOKUP(Deelnemers!$J4,rennerstabel!$E:$K,5,0)+VLOOKUP(Deelnemers!$K4,rennerstabel!$E:$K,5,0)+VLOOKUP(Deelnemers!$L4,rennerstabel!$E:$K,5,0)+VLOOKUP(Deelnemers!$M4,rennerstabel!$E:$K,5,0)+VLOOKUP(Deelnemers!$N4,rennerstabel!$E:$K,5,0)+VLOOKUP(Deelnemers!$O4,rennerstabel!$E:$K,5,0)+VLOOKUP(Deelnemers!$P4,rennerstabel!$E:$K,5,0)+VLOOKUP(Deelnemers!$Q4,rennerstabel!$E:$K,5,0)+VLOOKUP(Deelnemers!$R4,rennerstabel!$E:$K,5,0)+VLOOKUP(Deelnemers!$S4,rennerstabel!$E:$K,5,0)+VLOOKUP(Deelnemers!$T4,rennerstabel!$E:$K,5,0)+VLOOKUP(Deelnemers!$U4,rennerstabel!$E:$K,5,0)+VLOOKUP(Deelnemers!$V4,rennerstabel!$E:$K,5,0)+VLOOKUP(Deelnemers!$W4,rennerstabel!$E:$K,5,0)</f>
        <v>60</v>
      </c>
      <c r="AP4" s="55">
        <f>VLOOKUP(Deelnemers!$I4,rennerstabel!$E:$K,6,0)*2+VLOOKUP(Deelnemers!$J4,rennerstabel!$E:$K,6,0)+VLOOKUP(Deelnemers!$K4,rennerstabel!$E:$K,6,0)+VLOOKUP(Deelnemers!$L4,rennerstabel!$E:$K,6,0)+VLOOKUP(Deelnemers!$M4,rennerstabel!$E:$K,6,0)+VLOOKUP(Deelnemers!$N4,rennerstabel!$E:$K,6,0)+VLOOKUP(Deelnemers!$O4,rennerstabel!$E:$K,6,0)+VLOOKUP(Deelnemers!$P4,rennerstabel!$E:$K,6,0)+VLOOKUP(Deelnemers!$Q4,rennerstabel!$E:$K,6,0)+VLOOKUP(Deelnemers!$R4,rennerstabel!$E:$K,6,0)+VLOOKUP(Deelnemers!$S4,rennerstabel!$E:$K,6,0)+VLOOKUP(Deelnemers!$T4,rennerstabel!$E:$K,6,0)+VLOOKUP(Deelnemers!$U4,rennerstabel!$E:$K,6,0)+VLOOKUP(Deelnemers!$V4,rennerstabel!$E:$K,6,0)+VLOOKUP(Deelnemers!$W4,rennerstabel!$E:$K,6,0)</f>
        <v>0</v>
      </c>
      <c r="AQ4" s="56">
        <f>VLOOKUP(Deelnemers!$I4,rennerstabel!$E:$K,7,0)*2+VLOOKUP(Deelnemers!$J4,rennerstabel!$E:$K,7,0)+VLOOKUP(Deelnemers!$K4,rennerstabel!$E:$K,7,0)+VLOOKUP(Deelnemers!$L4,rennerstabel!$E:$K,7,0)+VLOOKUP(Deelnemers!$M4,rennerstabel!$E:$K,7,0)+VLOOKUP(Deelnemers!$N4,rennerstabel!$E:$K,7,0)+VLOOKUP(Deelnemers!$O4,rennerstabel!$E:$K,7,0)+VLOOKUP(Deelnemers!$P4,rennerstabel!$E:$K,7,0)+VLOOKUP(Deelnemers!$Q4,rennerstabel!$E:$K,7,0)+VLOOKUP(Deelnemers!$R4,rennerstabel!$E:$K,7,0)+VLOOKUP(Deelnemers!$S4,rennerstabel!$E:$K,7,0)+VLOOKUP(Deelnemers!$T4,rennerstabel!$E:$K,7,0)+VLOOKUP(Deelnemers!$U4,rennerstabel!$E:$K,7,0)+VLOOKUP(Deelnemers!$V4,rennerstabel!$E:$K,7,0)+VLOOKUP(Deelnemers!$W4,rennerstabel!$E:$K,7,0)</f>
        <v>0</v>
      </c>
      <c r="AR4" s="58">
        <f>Deelnemers!$AN4</f>
        <v>60</v>
      </c>
      <c r="AS4" s="170" t="s">
        <v>542</v>
      </c>
      <c r="AT4" s="52">
        <f>RANK(Deelnemers!$AN4,Deelnemers!$AN$2:$AN$125)</f>
        <v>17</v>
      </c>
      <c r="AU4">
        <f t="shared" ref="AU4:AU67" si="1">AU3</f>
        <v>1</v>
      </c>
      <c r="AV4" s="22" t="s">
        <v>14</v>
      </c>
      <c r="AX4" t="s">
        <v>757</v>
      </c>
      <c r="AY4">
        <f>IFERROR(HLOOKUP($AY$1,Deelnemers!$I4:$W4,1,FALSE),0)</f>
        <v>0</v>
      </c>
    </row>
    <row r="5" spans="1:51" x14ac:dyDescent="0.25">
      <c r="A5" s="62" t="str">
        <f>CONCATENATE(Deelnemers!$B5," - ",AS5)</f>
        <v>4 - Pier de J.</v>
      </c>
      <c r="B5" s="59">
        <v>4</v>
      </c>
      <c r="C5" s="177" t="s">
        <v>546</v>
      </c>
      <c r="D5" s="60" t="s">
        <v>14</v>
      </c>
      <c r="E5" s="61" t="s">
        <v>308</v>
      </c>
      <c r="F5" s="189" t="str">
        <f>VLOOKUP(Deelnemers!$B5,Deelnemers!$B$129:$D$303,3,0)</f>
        <v>Astana</v>
      </c>
      <c r="G5" s="51" t="s">
        <v>541</v>
      </c>
      <c r="H5" s="62"/>
      <c r="I5" s="52">
        <v>11</v>
      </c>
      <c r="J5" s="52">
        <v>1</v>
      </c>
      <c r="K5" s="52">
        <v>3</v>
      </c>
      <c r="L5" s="52">
        <v>12</v>
      </c>
      <c r="M5" s="52">
        <v>17</v>
      </c>
      <c r="N5" s="52">
        <v>21</v>
      </c>
      <c r="O5" s="52">
        <v>22</v>
      </c>
      <c r="P5" s="52">
        <v>41</v>
      </c>
      <c r="Q5" s="52">
        <v>65</v>
      </c>
      <c r="R5" s="52">
        <v>73</v>
      </c>
      <c r="S5" s="52">
        <v>111</v>
      </c>
      <c r="T5" s="52">
        <v>122</v>
      </c>
      <c r="U5" s="52">
        <v>141</v>
      </c>
      <c r="V5" s="52">
        <v>146</v>
      </c>
      <c r="W5" s="52">
        <v>183</v>
      </c>
      <c r="X5" s="62"/>
      <c r="Y5" s="62">
        <f>VLOOKUP(Deelnemers!$I5,rennerstabel!$E:$H,4,0)*2</f>
        <v>0</v>
      </c>
      <c r="Z5" s="62">
        <f>VLOOKUP(Deelnemers!$J5,rennerstabel!$E:$H,4,0)</f>
        <v>0</v>
      </c>
      <c r="AA5" s="62">
        <f>VLOOKUP(Deelnemers!$K5,rennerstabel!$E:$H,4,0)</f>
        <v>0</v>
      </c>
      <c r="AB5" s="62">
        <f>VLOOKUP(Deelnemers!$L5,rennerstabel!$E:$H,4,0)</f>
        <v>0</v>
      </c>
      <c r="AC5" s="62">
        <f>VLOOKUP(Deelnemers!$M5,rennerstabel!$E:$H,4,0)</f>
        <v>0</v>
      </c>
      <c r="AD5" s="62">
        <f>VLOOKUP(Deelnemers!$N5,rennerstabel!$E:$H,4,0)</f>
        <v>0</v>
      </c>
      <c r="AE5" s="62">
        <f>VLOOKUP(Deelnemers!$O5,rennerstabel!$E:$H,4,0)</f>
        <v>20</v>
      </c>
      <c r="AF5" s="62">
        <f>VLOOKUP(Deelnemers!$P5,rennerstabel!$E:$H,4,0)</f>
        <v>0</v>
      </c>
      <c r="AG5" s="62">
        <f>VLOOKUP(Deelnemers!$Q5,rennerstabel!$E:$H,4,0)</f>
        <v>0</v>
      </c>
      <c r="AH5" s="62">
        <f>VLOOKUP(Deelnemers!$R5,rennerstabel!$E:$H,4,0)</f>
        <v>15</v>
      </c>
      <c r="AI5" s="62">
        <f>VLOOKUP(Deelnemers!$S5,rennerstabel!$E:$H,4,0)</f>
        <v>0</v>
      </c>
      <c r="AJ5" s="62">
        <f>VLOOKUP(Deelnemers!$T5,rennerstabel!$E:$H,4,0)</f>
        <v>0</v>
      </c>
      <c r="AK5" s="62">
        <f>VLOOKUP(Deelnemers!$U5,rennerstabel!$E:$H,4,0)</f>
        <v>0</v>
      </c>
      <c r="AL5" s="62">
        <f>VLOOKUP(Deelnemers!$V5,rennerstabel!$E:$H,4,0)</f>
        <v>0</v>
      </c>
      <c r="AM5" s="62">
        <f>VLOOKUP(Deelnemers!$W5,rennerstabel!$E:$H,4,0)</f>
        <v>35</v>
      </c>
      <c r="AN5" s="53">
        <f t="shared" si="0"/>
        <v>70</v>
      </c>
      <c r="AO5" s="54">
        <f>VLOOKUP(Deelnemers!$I5,rennerstabel!$E:$K,5,0)*2+VLOOKUP(Deelnemers!$J5,rennerstabel!$E:$K,5,0)+VLOOKUP(Deelnemers!$K5,rennerstabel!$E:$K,5,0)+VLOOKUP(Deelnemers!$L5,rennerstabel!$E:$K,5,0)+VLOOKUP(Deelnemers!$M5,rennerstabel!$E:$K,5,0)+VLOOKUP(Deelnemers!$N5,rennerstabel!$E:$K,5,0)+VLOOKUP(Deelnemers!$O5,rennerstabel!$E:$K,5,0)+VLOOKUP(Deelnemers!$P5,rennerstabel!$E:$K,5,0)+VLOOKUP(Deelnemers!$Q5,rennerstabel!$E:$K,5,0)+VLOOKUP(Deelnemers!$R5,rennerstabel!$E:$K,5,0)+VLOOKUP(Deelnemers!$S5,rennerstabel!$E:$K,5,0)+VLOOKUP(Deelnemers!$T5,rennerstabel!$E:$K,5,0)+VLOOKUP(Deelnemers!$U5,rennerstabel!$E:$K,5,0)+VLOOKUP(Deelnemers!$V5,rennerstabel!$E:$K,5,0)+VLOOKUP(Deelnemers!$W5,rennerstabel!$E:$K,5,0)</f>
        <v>70</v>
      </c>
      <c r="AP5" s="55">
        <f>VLOOKUP(Deelnemers!$I5,rennerstabel!$E:$K,6,0)*2+VLOOKUP(Deelnemers!$J5,rennerstabel!$E:$K,6,0)+VLOOKUP(Deelnemers!$K5,rennerstabel!$E:$K,6,0)+VLOOKUP(Deelnemers!$L5,rennerstabel!$E:$K,6,0)+VLOOKUP(Deelnemers!$M5,rennerstabel!$E:$K,6,0)+VLOOKUP(Deelnemers!$N5,rennerstabel!$E:$K,6,0)+VLOOKUP(Deelnemers!$O5,rennerstabel!$E:$K,6,0)+VLOOKUP(Deelnemers!$P5,rennerstabel!$E:$K,6,0)+VLOOKUP(Deelnemers!$Q5,rennerstabel!$E:$K,6,0)+VLOOKUP(Deelnemers!$R5,rennerstabel!$E:$K,6,0)+VLOOKUP(Deelnemers!$S5,rennerstabel!$E:$K,6,0)+VLOOKUP(Deelnemers!$T5,rennerstabel!$E:$K,6,0)+VLOOKUP(Deelnemers!$U5,rennerstabel!$E:$K,6,0)+VLOOKUP(Deelnemers!$V5,rennerstabel!$E:$K,6,0)+VLOOKUP(Deelnemers!$W5,rennerstabel!$E:$K,6,0)</f>
        <v>0</v>
      </c>
      <c r="AQ5" s="56">
        <f>VLOOKUP(Deelnemers!$I5,rennerstabel!$E:$K,7,0)*2+VLOOKUP(Deelnemers!$J5,rennerstabel!$E:$K,7,0)+VLOOKUP(Deelnemers!$K5,rennerstabel!$E:$K,7,0)+VLOOKUP(Deelnemers!$L5,rennerstabel!$E:$K,7,0)+VLOOKUP(Deelnemers!$M5,rennerstabel!$E:$K,7,0)+VLOOKUP(Deelnemers!$N5,rennerstabel!$E:$K,7,0)+VLOOKUP(Deelnemers!$O5,rennerstabel!$E:$K,7,0)+VLOOKUP(Deelnemers!$P5,rennerstabel!$E:$K,7,0)+VLOOKUP(Deelnemers!$Q5,rennerstabel!$E:$K,7,0)+VLOOKUP(Deelnemers!$R5,rennerstabel!$E:$K,7,0)+VLOOKUP(Deelnemers!$S5,rennerstabel!$E:$K,7,0)+VLOOKUP(Deelnemers!$T5,rennerstabel!$E:$K,7,0)+VLOOKUP(Deelnemers!$U5,rennerstabel!$E:$K,7,0)+VLOOKUP(Deelnemers!$V5,rennerstabel!$E:$K,7,0)+VLOOKUP(Deelnemers!$W5,rennerstabel!$E:$K,7,0)</f>
        <v>0</v>
      </c>
      <c r="AR5" s="63">
        <f>Deelnemers!$AN5</f>
        <v>70</v>
      </c>
      <c r="AS5" s="170" t="s">
        <v>545</v>
      </c>
      <c r="AT5" s="52">
        <f>RANK(Deelnemers!$AN5,Deelnemers!$AN$2:$AN$125)</f>
        <v>11</v>
      </c>
      <c r="AU5">
        <f t="shared" si="1"/>
        <v>1</v>
      </c>
      <c r="AV5" s="22" t="s">
        <v>14</v>
      </c>
      <c r="AX5" t="s">
        <v>758</v>
      </c>
      <c r="AY5">
        <f>IFERROR(HLOOKUP($AY$1,Deelnemers!$I5:$W5,1,FALSE),0)</f>
        <v>0</v>
      </c>
    </row>
    <row r="6" spans="1:51" s="154" customFormat="1" x14ac:dyDescent="0.25">
      <c r="A6" s="52" t="str">
        <f>CONCATENATE(Deelnemers!$B6," - ",AS6)</f>
        <v>5 - Mark van L.</v>
      </c>
      <c r="B6" s="49">
        <v>5</v>
      </c>
      <c r="C6" s="176" t="s">
        <v>547</v>
      </c>
      <c r="D6" s="51" t="s">
        <v>14</v>
      </c>
      <c r="E6" s="51" t="s">
        <v>301</v>
      </c>
      <c r="F6" s="190" t="str">
        <f>VLOOKUP(Deelnemers!$B6,Deelnemers!$B$129:$D$303,3,0)</f>
        <v>Deceuninck - Quick Step</v>
      </c>
      <c r="G6" s="51" t="s">
        <v>541</v>
      </c>
      <c r="H6" s="52"/>
      <c r="I6" s="52">
        <v>103</v>
      </c>
      <c r="J6" s="52">
        <v>2</v>
      </c>
      <c r="K6" s="52">
        <v>41</v>
      </c>
      <c r="L6" s="52">
        <v>184</v>
      </c>
      <c r="M6" s="52">
        <v>14</v>
      </c>
      <c r="N6" s="52">
        <v>111</v>
      </c>
      <c r="O6" s="52">
        <v>73</v>
      </c>
      <c r="P6" s="52">
        <v>92</v>
      </c>
      <c r="Q6" s="52">
        <v>62</v>
      </c>
      <c r="R6" s="52">
        <v>81</v>
      </c>
      <c r="S6" s="52">
        <v>12</v>
      </c>
      <c r="T6" s="52">
        <v>18</v>
      </c>
      <c r="U6" s="52">
        <v>91</v>
      </c>
      <c r="V6" s="52">
        <v>113</v>
      </c>
      <c r="W6" s="52">
        <v>164</v>
      </c>
      <c r="X6" s="52"/>
      <c r="Y6" s="52">
        <f>VLOOKUP(Deelnemers!$I6,rennerstabel!$E:$H,4,0)*2</f>
        <v>0</v>
      </c>
      <c r="Z6" s="52">
        <f>VLOOKUP(Deelnemers!$J6,rennerstabel!$E:$H,4,0)</f>
        <v>0</v>
      </c>
      <c r="AA6" s="52">
        <f>VLOOKUP(Deelnemers!$K6,rennerstabel!$E:$H,4,0)</f>
        <v>0</v>
      </c>
      <c r="AB6" s="52">
        <f>VLOOKUP(Deelnemers!$L6,rennerstabel!$E:$H,4,0)</f>
        <v>0</v>
      </c>
      <c r="AC6" s="52">
        <f>VLOOKUP(Deelnemers!$M6,rennerstabel!$E:$H,4,0)</f>
        <v>0</v>
      </c>
      <c r="AD6" s="52">
        <f>VLOOKUP(Deelnemers!$N6,rennerstabel!$E:$H,4,0)</f>
        <v>0</v>
      </c>
      <c r="AE6" s="52">
        <f>VLOOKUP(Deelnemers!$O6,rennerstabel!$E:$H,4,0)</f>
        <v>15</v>
      </c>
      <c r="AF6" s="52">
        <f>VLOOKUP(Deelnemers!$P6,rennerstabel!$E:$H,4,0)</f>
        <v>0</v>
      </c>
      <c r="AG6" s="52">
        <f>VLOOKUP(Deelnemers!$Q6,rennerstabel!$E:$H,4,0)</f>
        <v>0</v>
      </c>
      <c r="AH6" s="52">
        <f>VLOOKUP(Deelnemers!$R6,rennerstabel!$E:$H,4,0)</f>
        <v>10</v>
      </c>
      <c r="AI6" s="52">
        <f>VLOOKUP(Deelnemers!$S6,rennerstabel!$E:$H,4,0)</f>
        <v>0</v>
      </c>
      <c r="AJ6" s="52">
        <f>VLOOKUP(Deelnemers!$T6,rennerstabel!$E:$H,4,0)</f>
        <v>0</v>
      </c>
      <c r="AK6" s="52">
        <f>VLOOKUP(Deelnemers!$U6,rennerstabel!$E:$H,4,0)</f>
        <v>0</v>
      </c>
      <c r="AL6" s="52">
        <f>VLOOKUP(Deelnemers!$V6,rennerstabel!$E:$H,4,0)</f>
        <v>0</v>
      </c>
      <c r="AM6" s="52">
        <f>VLOOKUP(Deelnemers!$W6,rennerstabel!$E:$H,4,0)</f>
        <v>25</v>
      </c>
      <c r="AN6" s="53">
        <f t="shared" si="0"/>
        <v>50</v>
      </c>
      <c r="AO6" s="54">
        <f>VLOOKUP(Deelnemers!$I6,rennerstabel!$E:$K,5,0)*2+VLOOKUP(Deelnemers!$J6,rennerstabel!$E:$K,5,0)+VLOOKUP(Deelnemers!$K6,rennerstabel!$E:$K,5,0)+VLOOKUP(Deelnemers!$L6,rennerstabel!$E:$K,5,0)+VLOOKUP(Deelnemers!$M6,rennerstabel!$E:$K,5,0)+VLOOKUP(Deelnemers!$N6,rennerstabel!$E:$K,5,0)+VLOOKUP(Deelnemers!$O6,rennerstabel!$E:$K,5,0)+VLOOKUP(Deelnemers!$P6,rennerstabel!$E:$K,5,0)+VLOOKUP(Deelnemers!$Q6,rennerstabel!$E:$K,5,0)+VLOOKUP(Deelnemers!$R6,rennerstabel!$E:$K,5,0)+VLOOKUP(Deelnemers!$S6,rennerstabel!$E:$K,5,0)+VLOOKUP(Deelnemers!$T6,rennerstabel!$E:$K,5,0)+VLOOKUP(Deelnemers!$U6,rennerstabel!$E:$K,5,0)+VLOOKUP(Deelnemers!$V6,rennerstabel!$E:$K,5,0)+VLOOKUP(Deelnemers!$W6,rennerstabel!$E:$K,5,0)</f>
        <v>50</v>
      </c>
      <c r="AP6" s="55">
        <f>VLOOKUP(Deelnemers!$I6,rennerstabel!$E:$K,6,0)*2+VLOOKUP(Deelnemers!$J6,rennerstabel!$E:$K,6,0)+VLOOKUP(Deelnemers!$K6,rennerstabel!$E:$K,6,0)+VLOOKUP(Deelnemers!$L6,rennerstabel!$E:$K,6,0)+VLOOKUP(Deelnemers!$M6,rennerstabel!$E:$K,6,0)+VLOOKUP(Deelnemers!$N6,rennerstabel!$E:$K,6,0)+VLOOKUP(Deelnemers!$O6,rennerstabel!$E:$K,6,0)+VLOOKUP(Deelnemers!$P6,rennerstabel!$E:$K,6,0)+VLOOKUP(Deelnemers!$Q6,rennerstabel!$E:$K,6,0)+VLOOKUP(Deelnemers!$R6,rennerstabel!$E:$K,6,0)+VLOOKUP(Deelnemers!$S6,rennerstabel!$E:$K,6,0)+VLOOKUP(Deelnemers!$T6,rennerstabel!$E:$K,6,0)+VLOOKUP(Deelnemers!$U6,rennerstabel!$E:$K,6,0)+VLOOKUP(Deelnemers!$V6,rennerstabel!$E:$K,6,0)+VLOOKUP(Deelnemers!$W6,rennerstabel!$E:$K,6,0)</f>
        <v>0</v>
      </c>
      <c r="AQ6" s="56">
        <f>VLOOKUP(Deelnemers!$I6,rennerstabel!$E:$K,7,0)*2+VLOOKUP(Deelnemers!$J6,rennerstabel!$E:$K,7,0)+VLOOKUP(Deelnemers!$K6,rennerstabel!$E:$K,7,0)+VLOOKUP(Deelnemers!$L6,rennerstabel!$E:$K,7,0)+VLOOKUP(Deelnemers!$M6,rennerstabel!$E:$K,7,0)+VLOOKUP(Deelnemers!$N6,rennerstabel!$E:$K,7,0)+VLOOKUP(Deelnemers!$O6,rennerstabel!$E:$K,7,0)+VLOOKUP(Deelnemers!$P6,rennerstabel!$E:$K,7,0)+VLOOKUP(Deelnemers!$Q6,rennerstabel!$E:$K,7,0)+VLOOKUP(Deelnemers!$R6,rennerstabel!$E:$K,7,0)+VLOOKUP(Deelnemers!$S6,rennerstabel!$E:$K,7,0)+VLOOKUP(Deelnemers!$T6,rennerstabel!$E:$K,7,0)+VLOOKUP(Deelnemers!$U6,rennerstabel!$E:$K,7,0)+VLOOKUP(Deelnemers!$V6,rennerstabel!$E:$K,7,0)+VLOOKUP(Deelnemers!$W6,rennerstabel!$E:$K,7,0)</f>
        <v>0</v>
      </c>
      <c r="AR6" s="58">
        <f>Deelnemers!$AN6</f>
        <v>50</v>
      </c>
      <c r="AS6" s="170" t="s">
        <v>548</v>
      </c>
      <c r="AT6" s="52">
        <f>RANK(Deelnemers!$AN6,Deelnemers!$AN$2:$AN$125)</f>
        <v>27</v>
      </c>
      <c r="AU6" s="154">
        <f t="shared" si="1"/>
        <v>1</v>
      </c>
      <c r="AV6" s="22" t="s">
        <v>14</v>
      </c>
      <c r="AX6" s="154" t="s">
        <v>758</v>
      </c>
      <c r="AY6" s="154">
        <f>IFERROR(HLOOKUP($AY$1,Deelnemers!$I6:$W6,1,FALSE),0)</f>
        <v>0</v>
      </c>
    </row>
    <row r="7" spans="1:51" s="154" customFormat="1" x14ac:dyDescent="0.25">
      <c r="A7" s="62" t="str">
        <f>CONCATENATE(Deelnemers!$B7," - ",AS7)</f>
        <v>6 - Rogier de B.</v>
      </c>
      <c r="B7" s="59">
        <v>6</v>
      </c>
      <c r="C7" s="177" t="s">
        <v>14</v>
      </c>
      <c r="D7" s="60" t="s">
        <v>14</v>
      </c>
      <c r="E7" s="61" t="s">
        <v>304</v>
      </c>
      <c r="F7" s="189" t="str">
        <f>VLOOKUP(Deelnemers!$B7,Deelnemers!$B$129:$D$303,3,0)</f>
        <v>Astana</v>
      </c>
      <c r="G7" s="51" t="s">
        <v>541</v>
      </c>
      <c r="H7" s="62"/>
      <c r="I7" s="52">
        <v>21</v>
      </c>
      <c r="J7" s="52">
        <v>184</v>
      </c>
      <c r="K7" s="52">
        <v>2</v>
      </c>
      <c r="L7" s="52">
        <v>11</v>
      </c>
      <c r="M7" s="52">
        <v>14</v>
      </c>
      <c r="N7" s="52">
        <v>22</v>
      </c>
      <c r="O7" s="52">
        <v>51</v>
      </c>
      <c r="P7" s="52">
        <v>71</v>
      </c>
      <c r="Q7" s="52">
        <v>59</v>
      </c>
      <c r="R7" s="52">
        <v>73</v>
      </c>
      <c r="S7" s="52">
        <v>81</v>
      </c>
      <c r="T7" s="52">
        <v>33</v>
      </c>
      <c r="U7" s="52">
        <v>61</v>
      </c>
      <c r="V7" s="52">
        <v>121</v>
      </c>
      <c r="W7" s="52">
        <v>131</v>
      </c>
      <c r="X7" s="62"/>
      <c r="Y7" s="62">
        <f>VLOOKUP(Deelnemers!$I7,rennerstabel!$E:$H,4,0)*2</f>
        <v>0</v>
      </c>
      <c r="Z7" s="62">
        <f>VLOOKUP(Deelnemers!$J7,rennerstabel!$E:$H,4,0)</f>
        <v>0</v>
      </c>
      <c r="AA7" s="62">
        <f>VLOOKUP(Deelnemers!$K7,rennerstabel!$E:$H,4,0)</f>
        <v>0</v>
      </c>
      <c r="AB7" s="62">
        <f>VLOOKUP(Deelnemers!$L7,rennerstabel!$E:$H,4,0)</f>
        <v>0</v>
      </c>
      <c r="AC7" s="62">
        <f>VLOOKUP(Deelnemers!$M7,rennerstabel!$E:$H,4,0)</f>
        <v>0</v>
      </c>
      <c r="AD7" s="62">
        <f>VLOOKUP(Deelnemers!$N7,rennerstabel!$E:$H,4,0)</f>
        <v>20</v>
      </c>
      <c r="AE7" s="62">
        <f>VLOOKUP(Deelnemers!$O7,rennerstabel!$E:$H,4,0)</f>
        <v>0</v>
      </c>
      <c r="AF7" s="62">
        <f>VLOOKUP(Deelnemers!$P7,rennerstabel!$E:$H,4,0)</f>
        <v>0</v>
      </c>
      <c r="AG7" s="62">
        <f>VLOOKUP(Deelnemers!$Q7,rennerstabel!$E:$H,4,0)</f>
        <v>0</v>
      </c>
      <c r="AH7" s="62">
        <f>VLOOKUP(Deelnemers!$R7,rennerstabel!$E:$H,4,0)</f>
        <v>15</v>
      </c>
      <c r="AI7" s="62">
        <f>VLOOKUP(Deelnemers!$S7,rennerstabel!$E:$H,4,0)</f>
        <v>10</v>
      </c>
      <c r="AJ7" s="62">
        <f>VLOOKUP(Deelnemers!$T7,rennerstabel!$E:$H,4,0)</f>
        <v>0</v>
      </c>
      <c r="AK7" s="62">
        <f>VLOOKUP(Deelnemers!$U7,rennerstabel!$E:$H,4,0)</f>
        <v>0</v>
      </c>
      <c r="AL7" s="62">
        <f>VLOOKUP(Deelnemers!$V7,rennerstabel!$E:$H,4,0)</f>
        <v>0</v>
      </c>
      <c r="AM7" s="62">
        <f>VLOOKUP(Deelnemers!$W7,rennerstabel!$E:$H,4,0)</f>
        <v>0</v>
      </c>
      <c r="AN7" s="53">
        <f t="shared" si="0"/>
        <v>45</v>
      </c>
      <c r="AO7" s="54">
        <f>VLOOKUP(Deelnemers!$I7,rennerstabel!$E:$K,5,0)*2+VLOOKUP(Deelnemers!$J7,rennerstabel!$E:$K,5,0)+VLOOKUP(Deelnemers!$K7,rennerstabel!$E:$K,5,0)+VLOOKUP(Deelnemers!$L7,rennerstabel!$E:$K,5,0)+VLOOKUP(Deelnemers!$M7,rennerstabel!$E:$K,5,0)+VLOOKUP(Deelnemers!$N7,rennerstabel!$E:$K,5,0)+VLOOKUP(Deelnemers!$O7,rennerstabel!$E:$K,5,0)+VLOOKUP(Deelnemers!$P7,rennerstabel!$E:$K,5,0)+VLOOKUP(Deelnemers!$Q7,rennerstabel!$E:$K,5,0)+VLOOKUP(Deelnemers!$R7,rennerstabel!$E:$K,5,0)+VLOOKUP(Deelnemers!$S7,rennerstabel!$E:$K,5,0)+VLOOKUP(Deelnemers!$T7,rennerstabel!$E:$K,5,0)+VLOOKUP(Deelnemers!$U7,rennerstabel!$E:$K,5,0)+VLOOKUP(Deelnemers!$V7,rennerstabel!$E:$K,5,0)+VLOOKUP(Deelnemers!$W7,rennerstabel!$E:$K,5,0)</f>
        <v>45</v>
      </c>
      <c r="AP7" s="55">
        <f>VLOOKUP(Deelnemers!$I7,rennerstabel!$E:$K,6,0)*2+VLOOKUP(Deelnemers!$J7,rennerstabel!$E:$K,6,0)+VLOOKUP(Deelnemers!$K7,rennerstabel!$E:$K,6,0)+VLOOKUP(Deelnemers!$L7,rennerstabel!$E:$K,6,0)+VLOOKUP(Deelnemers!$M7,rennerstabel!$E:$K,6,0)+VLOOKUP(Deelnemers!$N7,rennerstabel!$E:$K,6,0)+VLOOKUP(Deelnemers!$O7,rennerstabel!$E:$K,6,0)+VLOOKUP(Deelnemers!$P7,rennerstabel!$E:$K,6,0)+VLOOKUP(Deelnemers!$Q7,rennerstabel!$E:$K,6,0)+VLOOKUP(Deelnemers!$R7,rennerstabel!$E:$K,6,0)+VLOOKUP(Deelnemers!$S7,rennerstabel!$E:$K,6,0)+VLOOKUP(Deelnemers!$T7,rennerstabel!$E:$K,6,0)+VLOOKUP(Deelnemers!$U7,rennerstabel!$E:$K,6,0)+VLOOKUP(Deelnemers!$V7,rennerstabel!$E:$K,6,0)+VLOOKUP(Deelnemers!$W7,rennerstabel!$E:$K,6,0)</f>
        <v>0</v>
      </c>
      <c r="AQ7" s="56">
        <f>VLOOKUP(Deelnemers!$I7,rennerstabel!$E:$K,7,0)*2+VLOOKUP(Deelnemers!$J7,rennerstabel!$E:$K,7,0)+VLOOKUP(Deelnemers!$K7,rennerstabel!$E:$K,7,0)+VLOOKUP(Deelnemers!$L7,rennerstabel!$E:$K,7,0)+VLOOKUP(Deelnemers!$M7,rennerstabel!$E:$K,7,0)+VLOOKUP(Deelnemers!$N7,rennerstabel!$E:$K,7,0)+VLOOKUP(Deelnemers!$O7,rennerstabel!$E:$K,7,0)+VLOOKUP(Deelnemers!$P7,rennerstabel!$E:$K,7,0)+VLOOKUP(Deelnemers!$Q7,rennerstabel!$E:$K,7,0)+VLOOKUP(Deelnemers!$R7,rennerstabel!$E:$K,7,0)+VLOOKUP(Deelnemers!$S7,rennerstabel!$E:$K,7,0)+VLOOKUP(Deelnemers!$T7,rennerstabel!$E:$K,7,0)+VLOOKUP(Deelnemers!$U7,rennerstabel!$E:$K,7,0)+VLOOKUP(Deelnemers!$V7,rennerstabel!$E:$K,7,0)+VLOOKUP(Deelnemers!$W7,rennerstabel!$E:$K,7,0)</f>
        <v>0</v>
      </c>
      <c r="AR7" s="63">
        <f>Deelnemers!$AN7</f>
        <v>45</v>
      </c>
      <c r="AS7" s="170" t="s">
        <v>549</v>
      </c>
      <c r="AT7" s="52">
        <f>RANK(Deelnemers!$AN7,Deelnemers!$AN$2:$AN$125)</f>
        <v>36</v>
      </c>
      <c r="AU7" s="154">
        <f t="shared" si="1"/>
        <v>1</v>
      </c>
      <c r="AV7" s="22" t="s">
        <v>14</v>
      </c>
      <c r="AX7" s="154" t="s">
        <v>758</v>
      </c>
      <c r="AY7" s="154">
        <f>IFERROR(HLOOKUP($AY$1,Deelnemers!$I7:$W7,1,FALSE),0)</f>
        <v>0</v>
      </c>
    </row>
    <row r="8" spans="1:51" s="154" customFormat="1" x14ac:dyDescent="0.25">
      <c r="A8" s="52" t="str">
        <f>CONCATENATE(Deelnemers!$B8," - ",AS8)</f>
        <v>7 - Paul van V.</v>
      </c>
      <c r="B8" s="49">
        <v>7</v>
      </c>
      <c r="C8" s="176" t="s">
        <v>551</v>
      </c>
      <c r="D8" s="51" t="s">
        <v>14</v>
      </c>
      <c r="E8" s="51" t="s">
        <v>307</v>
      </c>
      <c r="F8" s="190" t="str">
        <f>VLOOKUP(Deelnemers!$B8,Deelnemers!$B$129:$D$303,3,0)</f>
        <v>Groupama FDJ</v>
      </c>
      <c r="G8" s="51" t="s">
        <v>541</v>
      </c>
      <c r="H8" s="52"/>
      <c r="I8" s="52">
        <v>11</v>
      </c>
      <c r="J8" s="52">
        <v>14</v>
      </c>
      <c r="K8" s="52">
        <v>12</v>
      </c>
      <c r="L8" s="52">
        <v>81</v>
      </c>
      <c r="M8" s="52">
        <v>33</v>
      </c>
      <c r="N8" s="52">
        <v>61</v>
      </c>
      <c r="O8" s="52">
        <v>73</v>
      </c>
      <c r="P8" s="52">
        <v>1</v>
      </c>
      <c r="Q8" s="52">
        <v>121</v>
      </c>
      <c r="R8" s="52">
        <v>22</v>
      </c>
      <c r="S8" s="52">
        <v>31</v>
      </c>
      <c r="T8" s="52">
        <v>21</v>
      </c>
      <c r="U8" s="52">
        <v>111</v>
      </c>
      <c r="V8" s="52">
        <v>103</v>
      </c>
      <c r="W8" s="52">
        <v>184</v>
      </c>
      <c r="X8" s="52"/>
      <c r="Y8" s="52">
        <f>VLOOKUP(Deelnemers!$I8,rennerstabel!$E:$H,4,0)*2</f>
        <v>0</v>
      </c>
      <c r="Z8" s="52">
        <f>VLOOKUP(Deelnemers!$J8,rennerstabel!$E:$H,4,0)</f>
        <v>0</v>
      </c>
      <c r="AA8" s="52">
        <f>VLOOKUP(Deelnemers!$K8,rennerstabel!$E:$H,4,0)</f>
        <v>0</v>
      </c>
      <c r="AB8" s="52">
        <f>VLOOKUP(Deelnemers!$L8,rennerstabel!$E:$H,4,0)</f>
        <v>10</v>
      </c>
      <c r="AC8" s="52">
        <f>VLOOKUP(Deelnemers!$M8,rennerstabel!$E:$H,4,0)</f>
        <v>0</v>
      </c>
      <c r="AD8" s="52">
        <f>VLOOKUP(Deelnemers!$N8,rennerstabel!$E:$H,4,0)</f>
        <v>0</v>
      </c>
      <c r="AE8" s="52">
        <f>VLOOKUP(Deelnemers!$O8,rennerstabel!$E:$H,4,0)</f>
        <v>15</v>
      </c>
      <c r="AF8" s="52">
        <f>VLOOKUP(Deelnemers!$P8,rennerstabel!$E:$H,4,0)</f>
        <v>0</v>
      </c>
      <c r="AG8" s="52">
        <f>VLOOKUP(Deelnemers!$Q8,rennerstabel!$E:$H,4,0)</f>
        <v>0</v>
      </c>
      <c r="AH8" s="52">
        <f>VLOOKUP(Deelnemers!$R8,rennerstabel!$E:$H,4,0)</f>
        <v>20</v>
      </c>
      <c r="AI8" s="52">
        <f>VLOOKUP(Deelnemers!$S8,rennerstabel!$E:$H,4,0)</f>
        <v>0</v>
      </c>
      <c r="AJ8" s="52">
        <f>VLOOKUP(Deelnemers!$T8,rennerstabel!$E:$H,4,0)</f>
        <v>0</v>
      </c>
      <c r="AK8" s="52">
        <f>VLOOKUP(Deelnemers!$U8,rennerstabel!$E:$H,4,0)</f>
        <v>0</v>
      </c>
      <c r="AL8" s="52">
        <f>VLOOKUP(Deelnemers!$V8,rennerstabel!$E:$H,4,0)</f>
        <v>0</v>
      </c>
      <c r="AM8" s="52">
        <f>VLOOKUP(Deelnemers!$W8,rennerstabel!$E:$H,4,0)</f>
        <v>0</v>
      </c>
      <c r="AN8" s="53">
        <f t="shared" si="0"/>
        <v>45</v>
      </c>
      <c r="AO8" s="54">
        <f>VLOOKUP(Deelnemers!$I8,rennerstabel!$E:$K,5,0)*2+VLOOKUP(Deelnemers!$J8,rennerstabel!$E:$K,5,0)+VLOOKUP(Deelnemers!$K8,rennerstabel!$E:$K,5,0)+VLOOKUP(Deelnemers!$L8,rennerstabel!$E:$K,5,0)+VLOOKUP(Deelnemers!$M8,rennerstabel!$E:$K,5,0)+VLOOKUP(Deelnemers!$N8,rennerstabel!$E:$K,5,0)+VLOOKUP(Deelnemers!$O8,rennerstabel!$E:$K,5,0)+VLOOKUP(Deelnemers!$P8,rennerstabel!$E:$K,5,0)+VLOOKUP(Deelnemers!$Q8,rennerstabel!$E:$K,5,0)+VLOOKUP(Deelnemers!$R8,rennerstabel!$E:$K,5,0)+VLOOKUP(Deelnemers!$S8,rennerstabel!$E:$K,5,0)+VLOOKUP(Deelnemers!$T8,rennerstabel!$E:$K,5,0)+VLOOKUP(Deelnemers!$U8,rennerstabel!$E:$K,5,0)+VLOOKUP(Deelnemers!$V8,rennerstabel!$E:$K,5,0)+VLOOKUP(Deelnemers!$W8,rennerstabel!$E:$K,5,0)</f>
        <v>45</v>
      </c>
      <c r="AP8" s="55">
        <f>VLOOKUP(Deelnemers!$I8,rennerstabel!$E:$K,6,0)*2+VLOOKUP(Deelnemers!$J8,rennerstabel!$E:$K,6,0)+VLOOKUP(Deelnemers!$K8,rennerstabel!$E:$K,6,0)+VLOOKUP(Deelnemers!$L8,rennerstabel!$E:$K,6,0)+VLOOKUP(Deelnemers!$M8,rennerstabel!$E:$K,6,0)+VLOOKUP(Deelnemers!$N8,rennerstabel!$E:$K,6,0)+VLOOKUP(Deelnemers!$O8,rennerstabel!$E:$K,6,0)+VLOOKUP(Deelnemers!$P8,rennerstabel!$E:$K,6,0)+VLOOKUP(Deelnemers!$Q8,rennerstabel!$E:$K,6,0)+VLOOKUP(Deelnemers!$R8,rennerstabel!$E:$K,6,0)+VLOOKUP(Deelnemers!$S8,rennerstabel!$E:$K,6,0)+VLOOKUP(Deelnemers!$T8,rennerstabel!$E:$K,6,0)+VLOOKUP(Deelnemers!$U8,rennerstabel!$E:$K,6,0)+VLOOKUP(Deelnemers!$V8,rennerstabel!$E:$K,6,0)+VLOOKUP(Deelnemers!$W8,rennerstabel!$E:$K,6,0)</f>
        <v>0</v>
      </c>
      <c r="AQ8" s="56">
        <f>VLOOKUP(Deelnemers!$I8,rennerstabel!$E:$K,7,0)*2+VLOOKUP(Deelnemers!$J8,rennerstabel!$E:$K,7,0)+VLOOKUP(Deelnemers!$K8,rennerstabel!$E:$K,7,0)+VLOOKUP(Deelnemers!$L8,rennerstabel!$E:$K,7,0)+VLOOKUP(Deelnemers!$M8,rennerstabel!$E:$K,7,0)+VLOOKUP(Deelnemers!$N8,rennerstabel!$E:$K,7,0)+VLOOKUP(Deelnemers!$O8,rennerstabel!$E:$K,7,0)+VLOOKUP(Deelnemers!$P8,rennerstabel!$E:$K,7,0)+VLOOKUP(Deelnemers!$Q8,rennerstabel!$E:$K,7,0)+VLOOKUP(Deelnemers!$R8,rennerstabel!$E:$K,7,0)+VLOOKUP(Deelnemers!$S8,rennerstabel!$E:$K,7,0)+VLOOKUP(Deelnemers!$T8,rennerstabel!$E:$K,7,0)+VLOOKUP(Deelnemers!$U8,rennerstabel!$E:$K,7,0)+VLOOKUP(Deelnemers!$V8,rennerstabel!$E:$K,7,0)+VLOOKUP(Deelnemers!$W8,rennerstabel!$E:$K,7,0)</f>
        <v>0</v>
      </c>
      <c r="AR8" s="58">
        <f>Deelnemers!$AN8</f>
        <v>45</v>
      </c>
      <c r="AS8" s="170" t="s">
        <v>550</v>
      </c>
      <c r="AT8" s="52">
        <f>RANK(Deelnemers!$AN8,Deelnemers!$AN$2:$AN$125)</f>
        <v>36</v>
      </c>
      <c r="AU8" s="154">
        <f t="shared" si="1"/>
        <v>1</v>
      </c>
      <c r="AV8" s="22" t="s">
        <v>14</v>
      </c>
      <c r="AX8" s="154" t="s">
        <v>758</v>
      </c>
      <c r="AY8" s="154">
        <f>IFERROR(HLOOKUP($AY$1,Deelnemers!$I8:$W8,1,FALSE),0)</f>
        <v>0</v>
      </c>
    </row>
    <row r="9" spans="1:51" s="154" customFormat="1" x14ac:dyDescent="0.25">
      <c r="A9" s="62" t="str">
        <f>CONCATENATE(Deelnemers!$B9," - ",AS9)</f>
        <v>8 - Maarten L.</v>
      </c>
      <c r="B9" s="59">
        <v>8</v>
      </c>
      <c r="C9" s="177" t="s">
        <v>552</v>
      </c>
      <c r="D9" s="60" t="s">
        <v>14</v>
      </c>
      <c r="E9" s="61" t="s">
        <v>739</v>
      </c>
      <c r="F9" s="189" t="str">
        <f>VLOOKUP(Deelnemers!$B9,Deelnemers!$B$129:$D$303,3,0)</f>
        <v>Astana</v>
      </c>
      <c r="G9" s="51" t="s">
        <v>541</v>
      </c>
      <c r="H9" s="62"/>
      <c r="I9" s="52">
        <v>93</v>
      </c>
      <c r="J9" s="52">
        <v>12</v>
      </c>
      <c r="K9" s="52">
        <v>65</v>
      </c>
      <c r="L9" s="52">
        <v>2</v>
      </c>
      <c r="M9" s="52">
        <v>1</v>
      </c>
      <c r="N9" s="52">
        <v>11</v>
      </c>
      <c r="O9" s="52">
        <v>21</v>
      </c>
      <c r="P9" s="52">
        <v>22</v>
      </c>
      <c r="Q9" s="52">
        <v>33</v>
      </c>
      <c r="R9" s="52">
        <v>73</v>
      </c>
      <c r="S9" s="52">
        <v>81</v>
      </c>
      <c r="T9" s="52">
        <v>111</v>
      </c>
      <c r="U9" s="52">
        <v>141</v>
      </c>
      <c r="V9" s="52">
        <v>152</v>
      </c>
      <c r="W9" s="52">
        <v>184</v>
      </c>
      <c r="X9" s="62"/>
      <c r="Y9" s="62">
        <f>VLOOKUP(Deelnemers!$I9,rennerstabel!$E:$H,4,0)*2</f>
        <v>8</v>
      </c>
      <c r="Z9" s="62">
        <f>VLOOKUP(Deelnemers!$J9,rennerstabel!$E:$H,4,0)</f>
        <v>0</v>
      </c>
      <c r="AA9" s="62">
        <f>VLOOKUP(Deelnemers!$K9,rennerstabel!$E:$H,4,0)</f>
        <v>0</v>
      </c>
      <c r="AB9" s="62">
        <f>VLOOKUP(Deelnemers!$L9,rennerstabel!$E:$H,4,0)</f>
        <v>0</v>
      </c>
      <c r="AC9" s="62">
        <f>VLOOKUP(Deelnemers!$M9,rennerstabel!$E:$H,4,0)</f>
        <v>0</v>
      </c>
      <c r="AD9" s="62">
        <f>VLOOKUP(Deelnemers!$N9,rennerstabel!$E:$H,4,0)</f>
        <v>0</v>
      </c>
      <c r="AE9" s="62">
        <f>VLOOKUP(Deelnemers!$O9,rennerstabel!$E:$H,4,0)</f>
        <v>0</v>
      </c>
      <c r="AF9" s="62">
        <f>VLOOKUP(Deelnemers!$P9,rennerstabel!$E:$H,4,0)</f>
        <v>20</v>
      </c>
      <c r="AG9" s="62">
        <f>VLOOKUP(Deelnemers!$Q9,rennerstabel!$E:$H,4,0)</f>
        <v>0</v>
      </c>
      <c r="AH9" s="62">
        <f>VLOOKUP(Deelnemers!$R9,rennerstabel!$E:$H,4,0)</f>
        <v>15</v>
      </c>
      <c r="AI9" s="62">
        <f>VLOOKUP(Deelnemers!$S9,rennerstabel!$E:$H,4,0)</f>
        <v>10</v>
      </c>
      <c r="AJ9" s="62">
        <f>VLOOKUP(Deelnemers!$T9,rennerstabel!$E:$H,4,0)</f>
        <v>0</v>
      </c>
      <c r="AK9" s="62">
        <f>VLOOKUP(Deelnemers!$U9,rennerstabel!$E:$H,4,0)</f>
        <v>0</v>
      </c>
      <c r="AL9" s="62">
        <f>VLOOKUP(Deelnemers!$V9,rennerstabel!$E:$H,4,0)</f>
        <v>9</v>
      </c>
      <c r="AM9" s="62">
        <f>VLOOKUP(Deelnemers!$W9,rennerstabel!$E:$H,4,0)</f>
        <v>0</v>
      </c>
      <c r="AN9" s="53">
        <f t="shared" si="0"/>
        <v>62</v>
      </c>
      <c r="AO9" s="54">
        <f>VLOOKUP(Deelnemers!$I9,rennerstabel!$E:$K,5,0)*2+VLOOKUP(Deelnemers!$J9,rennerstabel!$E:$K,5,0)+VLOOKUP(Deelnemers!$K9,rennerstabel!$E:$K,5,0)+VLOOKUP(Deelnemers!$L9,rennerstabel!$E:$K,5,0)+VLOOKUP(Deelnemers!$M9,rennerstabel!$E:$K,5,0)+VLOOKUP(Deelnemers!$N9,rennerstabel!$E:$K,5,0)+VLOOKUP(Deelnemers!$O9,rennerstabel!$E:$K,5,0)+VLOOKUP(Deelnemers!$P9,rennerstabel!$E:$K,5,0)+VLOOKUP(Deelnemers!$Q9,rennerstabel!$E:$K,5,0)+VLOOKUP(Deelnemers!$R9,rennerstabel!$E:$K,5,0)+VLOOKUP(Deelnemers!$S9,rennerstabel!$E:$K,5,0)+VLOOKUP(Deelnemers!$T9,rennerstabel!$E:$K,5,0)+VLOOKUP(Deelnemers!$U9,rennerstabel!$E:$K,5,0)+VLOOKUP(Deelnemers!$V9,rennerstabel!$E:$K,5,0)+VLOOKUP(Deelnemers!$W9,rennerstabel!$E:$K,5,0)</f>
        <v>62</v>
      </c>
      <c r="AP9" s="55">
        <f>VLOOKUP(Deelnemers!$I9,rennerstabel!$E:$K,6,0)*2+VLOOKUP(Deelnemers!$J9,rennerstabel!$E:$K,6,0)+VLOOKUP(Deelnemers!$K9,rennerstabel!$E:$K,6,0)+VLOOKUP(Deelnemers!$L9,rennerstabel!$E:$K,6,0)+VLOOKUP(Deelnemers!$M9,rennerstabel!$E:$K,6,0)+VLOOKUP(Deelnemers!$N9,rennerstabel!$E:$K,6,0)+VLOOKUP(Deelnemers!$O9,rennerstabel!$E:$K,6,0)+VLOOKUP(Deelnemers!$P9,rennerstabel!$E:$K,6,0)+VLOOKUP(Deelnemers!$Q9,rennerstabel!$E:$K,6,0)+VLOOKUP(Deelnemers!$R9,rennerstabel!$E:$K,6,0)+VLOOKUP(Deelnemers!$S9,rennerstabel!$E:$K,6,0)+VLOOKUP(Deelnemers!$T9,rennerstabel!$E:$K,6,0)+VLOOKUP(Deelnemers!$U9,rennerstabel!$E:$K,6,0)+VLOOKUP(Deelnemers!$V9,rennerstabel!$E:$K,6,0)+VLOOKUP(Deelnemers!$W9,rennerstabel!$E:$K,6,0)</f>
        <v>0</v>
      </c>
      <c r="AQ9" s="56">
        <f>VLOOKUP(Deelnemers!$I9,rennerstabel!$E:$K,7,0)*2+VLOOKUP(Deelnemers!$J9,rennerstabel!$E:$K,7,0)+VLOOKUP(Deelnemers!$K9,rennerstabel!$E:$K,7,0)+VLOOKUP(Deelnemers!$L9,rennerstabel!$E:$K,7,0)+VLOOKUP(Deelnemers!$M9,rennerstabel!$E:$K,7,0)+VLOOKUP(Deelnemers!$N9,rennerstabel!$E:$K,7,0)+VLOOKUP(Deelnemers!$O9,rennerstabel!$E:$K,7,0)+VLOOKUP(Deelnemers!$P9,rennerstabel!$E:$K,7,0)+VLOOKUP(Deelnemers!$Q9,rennerstabel!$E:$K,7,0)+VLOOKUP(Deelnemers!$R9,rennerstabel!$E:$K,7,0)+VLOOKUP(Deelnemers!$S9,rennerstabel!$E:$K,7,0)+VLOOKUP(Deelnemers!$T9,rennerstabel!$E:$K,7,0)+VLOOKUP(Deelnemers!$U9,rennerstabel!$E:$K,7,0)+VLOOKUP(Deelnemers!$V9,rennerstabel!$E:$K,7,0)+VLOOKUP(Deelnemers!$W9,rennerstabel!$E:$K,7,0)</f>
        <v>0</v>
      </c>
      <c r="AR9" s="63">
        <f>Deelnemers!$AN9</f>
        <v>62</v>
      </c>
      <c r="AS9" s="170" t="s">
        <v>553</v>
      </c>
      <c r="AT9" s="52">
        <f>RANK(Deelnemers!$AN9,Deelnemers!$AN$2:$AN$125)</f>
        <v>15</v>
      </c>
      <c r="AU9" s="154">
        <f t="shared" si="1"/>
        <v>1</v>
      </c>
      <c r="AV9" s="22" t="s">
        <v>14</v>
      </c>
      <c r="AX9" s="154" t="s">
        <v>758</v>
      </c>
      <c r="AY9" s="154">
        <f>IFERROR(HLOOKUP($AY$1,Deelnemers!$I9:$W9,1,FALSE),0)</f>
        <v>0</v>
      </c>
    </row>
    <row r="10" spans="1:51" s="154" customFormat="1" x14ac:dyDescent="0.25">
      <c r="A10" s="52" t="str">
        <f>CONCATENATE(Deelnemers!$B10," - ",AS10)</f>
        <v>9 - Isabel V.</v>
      </c>
      <c r="B10" s="49">
        <v>9</v>
      </c>
      <c r="C10" s="176" t="s">
        <v>554</v>
      </c>
      <c r="D10" s="51" t="s">
        <v>14</v>
      </c>
      <c r="E10" s="51" t="s">
        <v>299</v>
      </c>
      <c r="F10" s="190" t="str">
        <f>VLOOKUP(Deelnemers!$B10,Deelnemers!$B$129:$D$303,3,0)</f>
        <v>AG2R La Mondiale</v>
      </c>
      <c r="G10" s="51" t="s">
        <v>541</v>
      </c>
      <c r="H10" s="52"/>
      <c r="I10" s="52">
        <v>2</v>
      </c>
      <c r="J10" s="52">
        <v>1</v>
      </c>
      <c r="K10" s="52">
        <v>51</v>
      </c>
      <c r="L10" s="52">
        <v>61</v>
      </c>
      <c r="M10" s="52">
        <v>65</v>
      </c>
      <c r="N10" s="52">
        <v>73</v>
      </c>
      <c r="O10" s="52">
        <v>81</v>
      </c>
      <c r="P10" s="52">
        <v>91</v>
      </c>
      <c r="Q10" s="52">
        <v>93</v>
      </c>
      <c r="R10" s="52">
        <v>101</v>
      </c>
      <c r="S10" s="52">
        <v>103</v>
      </c>
      <c r="T10" s="52">
        <v>132</v>
      </c>
      <c r="U10" s="52">
        <v>184</v>
      </c>
      <c r="V10" s="52">
        <v>21</v>
      </c>
      <c r="W10" s="52">
        <v>12</v>
      </c>
      <c r="X10" s="52"/>
      <c r="Y10" s="52">
        <f>VLOOKUP(Deelnemers!$I10,rennerstabel!$E:$H,4,0)*2</f>
        <v>0</v>
      </c>
      <c r="Z10" s="52">
        <f>VLOOKUP(Deelnemers!$J10,rennerstabel!$E:$H,4,0)</f>
        <v>0</v>
      </c>
      <c r="AA10" s="52">
        <f>VLOOKUP(Deelnemers!$K10,rennerstabel!$E:$H,4,0)</f>
        <v>0</v>
      </c>
      <c r="AB10" s="52">
        <f>VLOOKUP(Deelnemers!$L10,rennerstabel!$E:$H,4,0)</f>
        <v>0</v>
      </c>
      <c r="AC10" s="52">
        <f>VLOOKUP(Deelnemers!$M10,rennerstabel!$E:$H,4,0)</f>
        <v>0</v>
      </c>
      <c r="AD10" s="52">
        <f>VLOOKUP(Deelnemers!$N10,rennerstabel!$E:$H,4,0)</f>
        <v>15</v>
      </c>
      <c r="AE10" s="52">
        <f>VLOOKUP(Deelnemers!$O10,rennerstabel!$E:$H,4,0)</f>
        <v>10</v>
      </c>
      <c r="AF10" s="52">
        <f>VLOOKUP(Deelnemers!$P10,rennerstabel!$E:$H,4,0)</f>
        <v>0</v>
      </c>
      <c r="AG10" s="52">
        <f>VLOOKUP(Deelnemers!$Q10,rennerstabel!$E:$H,4,0)</f>
        <v>4</v>
      </c>
      <c r="AH10" s="52">
        <f>VLOOKUP(Deelnemers!$R10,rennerstabel!$E:$H,4,0)</f>
        <v>0</v>
      </c>
      <c r="AI10" s="52">
        <f>VLOOKUP(Deelnemers!$S10,rennerstabel!$E:$H,4,0)</f>
        <v>0</v>
      </c>
      <c r="AJ10" s="52">
        <f>VLOOKUP(Deelnemers!$T10,rennerstabel!$E:$H,4,0)</f>
        <v>0</v>
      </c>
      <c r="AK10" s="52">
        <f>VLOOKUP(Deelnemers!$U10,rennerstabel!$E:$H,4,0)</f>
        <v>0</v>
      </c>
      <c r="AL10" s="52">
        <f>VLOOKUP(Deelnemers!$V10,rennerstabel!$E:$H,4,0)</f>
        <v>0</v>
      </c>
      <c r="AM10" s="52">
        <f>VLOOKUP(Deelnemers!$W10,rennerstabel!$E:$H,4,0)</f>
        <v>0</v>
      </c>
      <c r="AN10" s="53">
        <f t="shared" si="0"/>
        <v>29</v>
      </c>
      <c r="AO10" s="54">
        <f>VLOOKUP(Deelnemers!$I10,rennerstabel!$E:$K,5,0)*2+VLOOKUP(Deelnemers!$J10,rennerstabel!$E:$K,5,0)+VLOOKUP(Deelnemers!$K10,rennerstabel!$E:$K,5,0)+VLOOKUP(Deelnemers!$L10,rennerstabel!$E:$K,5,0)+VLOOKUP(Deelnemers!$M10,rennerstabel!$E:$K,5,0)+VLOOKUP(Deelnemers!$N10,rennerstabel!$E:$K,5,0)+VLOOKUP(Deelnemers!$O10,rennerstabel!$E:$K,5,0)+VLOOKUP(Deelnemers!$P10,rennerstabel!$E:$K,5,0)+VLOOKUP(Deelnemers!$Q10,rennerstabel!$E:$K,5,0)+VLOOKUP(Deelnemers!$R10,rennerstabel!$E:$K,5,0)+VLOOKUP(Deelnemers!$S10,rennerstabel!$E:$K,5,0)+VLOOKUP(Deelnemers!$T10,rennerstabel!$E:$K,5,0)+VLOOKUP(Deelnemers!$U10,rennerstabel!$E:$K,5,0)+VLOOKUP(Deelnemers!$V10,rennerstabel!$E:$K,5,0)+VLOOKUP(Deelnemers!$W10,rennerstabel!$E:$K,5,0)</f>
        <v>29</v>
      </c>
      <c r="AP10" s="55">
        <f>VLOOKUP(Deelnemers!$I10,rennerstabel!$E:$K,6,0)*2+VLOOKUP(Deelnemers!$J10,rennerstabel!$E:$K,6,0)+VLOOKUP(Deelnemers!$K10,rennerstabel!$E:$K,6,0)+VLOOKUP(Deelnemers!$L10,rennerstabel!$E:$K,6,0)+VLOOKUP(Deelnemers!$M10,rennerstabel!$E:$K,6,0)+VLOOKUP(Deelnemers!$N10,rennerstabel!$E:$K,6,0)+VLOOKUP(Deelnemers!$O10,rennerstabel!$E:$K,6,0)+VLOOKUP(Deelnemers!$P10,rennerstabel!$E:$K,6,0)+VLOOKUP(Deelnemers!$Q10,rennerstabel!$E:$K,6,0)+VLOOKUP(Deelnemers!$R10,rennerstabel!$E:$K,6,0)+VLOOKUP(Deelnemers!$S10,rennerstabel!$E:$K,6,0)+VLOOKUP(Deelnemers!$T10,rennerstabel!$E:$K,6,0)+VLOOKUP(Deelnemers!$U10,rennerstabel!$E:$K,6,0)+VLOOKUP(Deelnemers!$V10,rennerstabel!$E:$K,6,0)+VLOOKUP(Deelnemers!$W10,rennerstabel!$E:$K,6,0)</f>
        <v>0</v>
      </c>
      <c r="AQ10" s="56">
        <f>VLOOKUP(Deelnemers!$I10,rennerstabel!$E:$K,7,0)*2+VLOOKUP(Deelnemers!$J10,rennerstabel!$E:$K,7,0)+VLOOKUP(Deelnemers!$K10,rennerstabel!$E:$K,7,0)+VLOOKUP(Deelnemers!$L10,rennerstabel!$E:$K,7,0)+VLOOKUP(Deelnemers!$M10,rennerstabel!$E:$K,7,0)+VLOOKUP(Deelnemers!$N10,rennerstabel!$E:$K,7,0)+VLOOKUP(Deelnemers!$O10,rennerstabel!$E:$K,7,0)+VLOOKUP(Deelnemers!$P10,rennerstabel!$E:$K,7,0)+VLOOKUP(Deelnemers!$Q10,rennerstabel!$E:$K,7,0)+VLOOKUP(Deelnemers!$R10,rennerstabel!$E:$K,7,0)+VLOOKUP(Deelnemers!$S10,rennerstabel!$E:$K,7,0)+VLOOKUP(Deelnemers!$T10,rennerstabel!$E:$K,7,0)+VLOOKUP(Deelnemers!$U10,rennerstabel!$E:$K,7,0)+VLOOKUP(Deelnemers!$V10,rennerstabel!$E:$K,7,0)+VLOOKUP(Deelnemers!$W10,rennerstabel!$E:$K,7,0)</f>
        <v>0</v>
      </c>
      <c r="AR10" s="58">
        <f>Deelnemers!$AN10</f>
        <v>29</v>
      </c>
      <c r="AS10" s="170" t="s">
        <v>539</v>
      </c>
      <c r="AT10" s="52">
        <f>RANK(Deelnemers!$AN10,Deelnemers!$AN$2:$AN$125)</f>
        <v>81</v>
      </c>
      <c r="AU10" s="154">
        <f t="shared" si="1"/>
        <v>1</v>
      </c>
      <c r="AV10" s="22" t="s">
        <v>14</v>
      </c>
      <c r="AX10" s="154" t="s">
        <v>757</v>
      </c>
      <c r="AY10" s="154">
        <f>IFERROR(HLOOKUP($AY$1,Deelnemers!$I10:$W10,1,FALSE),0)</f>
        <v>0</v>
      </c>
    </row>
    <row r="11" spans="1:51" s="154" customFormat="1" x14ac:dyDescent="0.25">
      <c r="A11" s="62" t="str">
        <f>CONCATENATE(Deelnemers!$B11," - ",AS11)</f>
        <v>10 - Quirijn M.</v>
      </c>
      <c r="B11" s="59">
        <v>10</v>
      </c>
      <c r="C11" s="177" t="s">
        <v>555</v>
      </c>
      <c r="D11" s="60" t="s">
        <v>14</v>
      </c>
      <c r="E11" s="61" t="s">
        <v>299</v>
      </c>
      <c r="F11" s="189" t="str">
        <f>VLOOKUP(Deelnemers!$B11,Deelnemers!$B$129:$D$303,3,0)</f>
        <v>AG2R La Mondiale</v>
      </c>
      <c r="G11" s="51" t="s">
        <v>541</v>
      </c>
      <c r="H11" s="62"/>
      <c r="I11" s="52">
        <v>12</v>
      </c>
      <c r="J11" s="52">
        <v>4</v>
      </c>
      <c r="K11" s="52">
        <v>36</v>
      </c>
      <c r="L11" s="52">
        <v>26</v>
      </c>
      <c r="M11" s="52">
        <v>191</v>
      </c>
      <c r="N11" s="52">
        <v>14</v>
      </c>
      <c r="O11" s="52">
        <v>62</v>
      </c>
      <c r="P11" s="52">
        <v>93</v>
      </c>
      <c r="Q11" s="52">
        <v>165</v>
      </c>
      <c r="R11" s="52">
        <v>16</v>
      </c>
      <c r="S11" s="52">
        <v>113</v>
      </c>
      <c r="T11" s="52">
        <v>28</v>
      </c>
      <c r="U11" s="52">
        <v>41</v>
      </c>
      <c r="V11" s="52">
        <v>75</v>
      </c>
      <c r="W11" s="52">
        <v>22</v>
      </c>
      <c r="X11" s="62"/>
      <c r="Y11" s="62">
        <f>VLOOKUP(Deelnemers!$I11,rennerstabel!$E:$H,4,0)*2</f>
        <v>0</v>
      </c>
      <c r="Z11" s="62">
        <f>VLOOKUP(Deelnemers!$J11,rennerstabel!$E:$H,4,0)</f>
        <v>0</v>
      </c>
      <c r="AA11" s="62">
        <f>VLOOKUP(Deelnemers!$K11,rennerstabel!$E:$H,4,0)</f>
        <v>0</v>
      </c>
      <c r="AB11" s="62">
        <f>VLOOKUP(Deelnemers!$L11,rennerstabel!$E:$H,4,0)</f>
        <v>0</v>
      </c>
      <c r="AC11" s="62">
        <f>VLOOKUP(Deelnemers!$M11,rennerstabel!$E:$H,4,0)</f>
        <v>0</v>
      </c>
      <c r="AD11" s="62">
        <f>VLOOKUP(Deelnemers!$N11,rennerstabel!$E:$H,4,0)</f>
        <v>0</v>
      </c>
      <c r="AE11" s="62">
        <f>VLOOKUP(Deelnemers!$O11,rennerstabel!$E:$H,4,0)</f>
        <v>0</v>
      </c>
      <c r="AF11" s="62">
        <f>VLOOKUP(Deelnemers!$P11,rennerstabel!$E:$H,4,0)</f>
        <v>4</v>
      </c>
      <c r="AG11" s="62">
        <f>VLOOKUP(Deelnemers!$Q11,rennerstabel!$E:$H,4,0)</f>
        <v>0</v>
      </c>
      <c r="AH11" s="62">
        <f>VLOOKUP(Deelnemers!$R11,rennerstabel!$E:$H,4,0)</f>
        <v>0</v>
      </c>
      <c r="AI11" s="62">
        <f>VLOOKUP(Deelnemers!$S11,rennerstabel!$E:$H,4,0)</f>
        <v>0</v>
      </c>
      <c r="AJ11" s="62">
        <f>VLOOKUP(Deelnemers!$T11,rennerstabel!$E:$H,4,0)</f>
        <v>0</v>
      </c>
      <c r="AK11" s="62">
        <f>VLOOKUP(Deelnemers!$U11,rennerstabel!$E:$H,4,0)</f>
        <v>0</v>
      </c>
      <c r="AL11" s="62">
        <f>VLOOKUP(Deelnemers!$V11,rennerstabel!$E:$H,4,0)</f>
        <v>0</v>
      </c>
      <c r="AM11" s="62">
        <f>VLOOKUP(Deelnemers!$W11,rennerstabel!$E:$H,4,0)</f>
        <v>20</v>
      </c>
      <c r="AN11" s="53">
        <f t="shared" si="0"/>
        <v>24</v>
      </c>
      <c r="AO11" s="54">
        <f>VLOOKUP(Deelnemers!$I11,rennerstabel!$E:$K,5,0)*2+VLOOKUP(Deelnemers!$J11,rennerstabel!$E:$K,5,0)+VLOOKUP(Deelnemers!$K11,rennerstabel!$E:$K,5,0)+VLOOKUP(Deelnemers!$L11,rennerstabel!$E:$K,5,0)+VLOOKUP(Deelnemers!$M11,rennerstabel!$E:$K,5,0)+VLOOKUP(Deelnemers!$N11,rennerstabel!$E:$K,5,0)+VLOOKUP(Deelnemers!$O11,rennerstabel!$E:$K,5,0)+VLOOKUP(Deelnemers!$P11,rennerstabel!$E:$K,5,0)+VLOOKUP(Deelnemers!$Q11,rennerstabel!$E:$K,5,0)+VLOOKUP(Deelnemers!$R11,rennerstabel!$E:$K,5,0)+VLOOKUP(Deelnemers!$S11,rennerstabel!$E:$K,5,0)+VLOOKUP(Deelnemers!$T11,rennerstabel!$E:$K,5,0)+VLOOKUP(Deelnemers!$U11,rennerstabel!$E:$K,5,0)+VLOOKUP(Deelnemers!$V11,rennerstabel!$E:$K,5,0)+VLOOKUP(Deelnemers!$W11,rennerstabel!$E:$K,5,0)</f>
        <v>24</v>
      </c>
      <c r="AP11" s="55">
        <f>VLOOKUP(Deelnemers!$I11,rennerstabel!$E:$K,6,0)*2+VLOOKUP(Deelnemers!$J11,rennerstabel!$E:$K,6,0)+VLOOKUP(Deelnemers!$K11,rennerstabel!$E:$K,6,0)+VLOOKUP(Deelnemers!$L11,rennerstabel!$E:$K,6,0)+VLOOKUP(Deelnemers!$M11,rennerstabel!$E:$K,6,0)+VLOOKUP(Deelnemers!$N11,rennerstabel!$E:$K,6,0)+VLOOKUP(Deelnemers!$O11,rennerstabel!$E:$K,6,0)+VLOOKUP(Deelnemers!$P11,rennerstabel!$E:$K,6,0)+VLOOKUP(Deelnemers!$Q11,rennerstabel!$E:$K,6,0)+VLOOKUP(Deelnemers!$R11,rennerstabel!$E:$K,6,0)+VLOOKUP(Deelnemers!$S11,rennerstabel!$E:$K,6,0)+VLOOKUP(Deelnemers!$T11,rennerstabel!$E:$K,6,0)+VLOOKUP(Deelnemers!$U11,rennerstabel!$E:$K,6,0)+VLOOKUP(Deelnemers!$V11,rennerstabel!$E:$K,6,0)+VLOOKUP(Deelnemers!$W11,rennerstabel!$E:$K,6,0)</f>
        <v>0</v>
      </c>
      <c r="AQ11" s="56">
        <f>VLOOKUP(Deelnemers!$I11,rennerstabel!$E:$K,7,0)*2+VLOOKUP(Deelnemers!$J11,rennerstabel!$E:$K,7,0)+VLOOKUP(Deelnemers!$K11,rennerstabel!$E:$K,7,0)+VLOOKUP(Deelnemers!$L11,rennerstabel!$E:$K,7,0)+VLOOKUP(Deelnemers!$M11,rennerstabel!$E:$K,7,0)+VLOOKUP(Deelnemers!$N11,rennerstabel!$E:$K,7,0)+VLOOKUP(Deelnemers!$O11,rennerstabel!$E:$K,7,0)+VLOOKUP(Deelnemers!$P11,rennerstabel!$E:$K,7,0)+VLOOKUP(Deelnemers!$Q11,rennerstabel!$E:$K,7,0)+VLOOKUP(Deelnemers!$R11,rennerstabel!$E:$K,7,0)+VLOOKUP(Deelnemers!$S11,rennerstabel!$E:$K,7,0)+VLOOKUP(Deelnemers!$T11,rennerstabel!$E:$K,7,0)+VLOOKUP(Deelnemers!$U11,rennerstabel!$E:$K,7,0)+VLOOKUP(Deelnemers!$V11,rennerstabel!$E:$K,7,0)+VLOOKUP(Deelnemers!$W11,rennerstabel!$E:$K,7,0)</f>
        <v>0</v>
      </c>
      <c r="AR11" s="63">
        <f>Deelnemers!$AN11</f>
        <v>24</v>
      </c>
      <c r="AS11" s="170" t="s">
        <v>556</v>
      </c>
      <c r="AT11" s="52">
        <f>RANK(Deelnemers!$AN11,Deelnemers!$AN$2:$AN$125)</f>
        <v>91</v>
      </c>
      <c r="AU11" s="154">
        <f t="shared" si="1"/>
        <v>1</v>
      </c>
      <c r="AV11" s="22" t="s">
        <v>14</v>
      </c>
      <c r="AX11" s="154" t="s">
        <v>758</v>
      </c>
      <c r="AY11" s="154">
        <f>IFERROR(HLOOKUP($AY$1,Deelnemers!$I11:$W11,1,FALSE),0)</f>
        <v>0</v>
      </c>
    </row>
    <row r="12" spans="1:51" s="154" customFormat="1" x14ac:dyDescent="0.25">
      <c r="A12" s="52" t="str">
        <f>CONCATENATE(Deelnemers!$B12," - ",AS12)</f>
        <v>11 - Koen de K.</v>
      </c>
      <c r="B12" s="49">
        <v>11</v>
      </c>
      <c r="C12" s="176" t="s">
        <v>558</v>
      </c>
      <c r="D12" s="51" t="s">
        <v>14</v>
      </c>
      <c r="E12" s="51" t="s">
        <v>739</v>
      </c>
      <c r="F12" s="190" t="str">
        <f>VLOOKUP(Deelnemers!$B12,Deelnemers!$B$129:$D$303,3,0)</f>
        <v>CCC Team</v>
      </c>
      <c r="G12" s="51" t="s">
        <v>541</v>
      </c>
      <c r="H12" s="52"/>
      <c r="I12" s="52">
        <v>11</v>
      </c>
      <c r="J12" s="52">
        <v>12</v>
      </c>
      <c r="K12" s="52">
        <v>14</v>
      </c>
      <c r="L12" s="52">
        <v>18</v>
      </c>
      <c r="M12" s="52">
        <v>1</v>
      </c>
      <c r="N12" s="52">
        <v>2</v>
      </c>
      <c r="O12" s="52">
        <v>8</v>
      </c>
      <c r="P12" s="52">
        <v>21</v>
      </c>
      <c r="Q12" s="52">
        <v>22</v>
      </c>
      <c r="R12" s="52">
        <v>73</v>
      </c>
      <c r="S12" s="52">
        <v>111</v>
      </c>
      <c r="T12" s="52">
        <v>162</v>
      </c>
      <c r="U12" s="52">
        <v>171</v>
      </c>
      <c r="V12" s="52">
        <v>191</v>
      </c>
      <c r="W12" s="52">
        <v>41</v>
      </c>
      <c r="X12" s="52"/>
      <c r="Y12" s="52">
        <f>VLOOKUP(Deelnemers!$I12,rennerstabel!$E:$H,4,0)*2</f>
        <v>0</v>
      </c>
      <c r="Z12" s="52">
        <f>VLOOKUP(Deelnemers!$J12,rennerstabel!$E:$H,4,0)</f>
        <v>0</v>
      </c>
      <c r="AA12" s="52">
        <f>VLOOKUP(Deelnemers!$K12,rennerstabel!$E:$H,4,0)</f>
        <v>0</v>
      </c>
      <c r="AB12" s="52">
        <f>VLOOKUP(Deelnemers!$L12,rennerstabel!$E:$H,4,0)</f>
        <v>0</v>
      </c>
      <c r="AC12" s="52">
        <f>VLOOKUP(Deelnemers!$M12,rennerstabel!$E:$H,4,0)</f>
        <v>0</v>
      </c>
      <c r="AD12" s="52">
        <f>VLOOKUP(Deelnemers!$N12,rennerstabel!$E:$H,4,0)</f>
        <v>0</v>
      </c>
      <c r="AE12" s="52">
        <f>VLOOKUP(Deelnemers!$O12,rennerstabel!$E:$H,4,0)</f>
        <v>0</v>
      </c>
      <c r="AF12" s="52">
        <f>VLOOKUP(Deelnemers!$P12,rennerstabel!$E:$H,4,0)</f>
        <v>0</v>
      </c>
      <c r="AG12" s="52">
        <f>VLOOKUP(Deelnemers!$Q12,rennerstabel!$E:$H,4,0)</f>
        <v>20</v>
      </c>
      <c r="AH12" s="52">
        <f>VLOOKUP(Deelnemers!$R12,rennerstabel!$E:$H,4,0)</f>
        <v>15</v>
      </c>
      <c r="AI12" s="52">
        <f>VLOOKUP(Deelnemers!$S12,rennerstabel!$E:$H,4,0)</f>
        <v>0</v>
      </c>
      <c r="AJ12" s="52">
        <f>VLOOKUP(Deelnemers!$T12,rennerstabel!$E:$H,4,0)</f>
        <v>0</v>
      </c>
      <c r="AK12" s="52">
        <f>VLOOKUP(Deelnemers!$U12,rennerstabel!$E:$H,4,0)</f>
        <v>0</v>
      </c>
      <c r="AL12" s="52">
        <f>VLOOKUP(Deelnemers!$V12,rennerstabel!$E:$H,4,0)</f>
        <v>0</v>
      </c>
      <c r="AM12" s="52">
        <f>VLOOKUP(Deelnemers!$W12,rennerstabel!$E:$H,4,0)</f>
        <v>0</v>
      </c>
      <c r="AN12" s="53">
        <f t="shared" si="0"/>
        <v>35</v>
      </c>
      <c r="AO12" s="54">
        <f>VLOOKUP(Deelnemers!$I12,rennerstabel!$E:$K,5,0)*2+VLOOKUP(Deelnemers!$J12,rennerstabel!$E:$K,5,0)+VLOOKUP(Deelnemers!$K12,rennerstabel!$E:$K,5,0)+VLOOKUP(Deelnemers!$L12,rennerstabel!$E:$K,5,0)+VLOOKUP(Deelnemers!$M12,rennerstabel!$E:$K,5,0)+VLOOKUP(Deelnemers!$N12,rennerstabel!$E:$K,5,0)+VLOOKUP(Deelnemers!$O12,rennerstabel!$E:$K,5,0)+VLOOKUP(Deelnemers!$P12,rennerstabel!$E:$K,5,0)+VLOOKUP(Deelnemers!$Q12,rennerstabel!$E:$K,5,0)+VLOOKUP(Deelnemers!$R12,rennerstabel!$E:$K,5,0)+VLOOKUP(Deelnemers!$S12,rennerstabel!$E:$K,5,0)+VLOOKUP(Deelnemers!$T12,rennerstabel!$E:$K,5,0)+VLOOKUP(Deelnemers!$U12,rennerstabel!$E:$K,5,0)+VLOOKUP(Deelnemers!$V12,rennerstabel!$E:$K,5,0)+VLOOKUP(Deelnemers!$W12,rennerstabel!$E:$K,5,0)</f>
        <v>35</v>
      </c>
      <c r="AP12" s="55">
        <f>VLOOKUP(Deelnemers!$I12,rennerstabel!$E:$K,6,0)*2+VLOOKUP(Deelnemers!$J12,rennerstabel!$E:$K,6,0)+VLOOKUP(Deelnemers!$K12,rennerstabel!$E:$K,6,0)+VLOOKUP(Deelnemers!$L12,rennerstabel!$E:$K,6,0)+VLOOKUP(Deelnemers!$M12,rennerstabel!$E:$K,6,0)+VLOOKUP(Deelnemers!$N12,rennerstabel!$E:$K,6,0)+VLOOKUP(Deelnemers!$O12,rennerstabel!$E:$K,6,0)+VLOOKUP(Deelnemers!$P12,rennerstabel!$E:$K,6,0)+VLOOKUP(Deelnemers!$Q12,rennerstabel!$E:$K,6,0)+VLOOKUP(Deelnemers!$R12,rennerstabel!$E:$K,6,0)+VLOOKUP(Deelnemers!$S12,rennerstabel!$E:$K,6,0)+VLOOKUP(Deelnemers!$T12,rennerstabel!$E:$K,6,0)+VLOOKUP(Deelnemers!$U12,rennerstabel!$E:$K,6,0)+VLOOKUP(Deelnemers!$V12,rennerstabel!$E:$K,6,0)+VLOOKUP(Deelnemers!$W12,rennerstabel!$E:$K,6,0)</f>
        <v>0</v>
      </c>
      <c r="AQ12" s="56">
        <f>VLOOKUP(Deelnemers!$I12,rennerstabel!$E:$K,7,0)*2+VLOOKUP(Deelnemers!$J12,rennerstabel!$E:$K,7,0)+VLOOKUP(Deelnemers!$K12,rennerstabel!$E:$K,7,0)+VLOOKUP(Deelnemers!$L12,rennerstabel!$E:$K,7,0)+VLOOKUP(Deelnemers!$M12,rennerstabel!$E:$K,7,0)+VLOOKUP(Deelnemers!$N12,rennerstabel!$E:$K,7,0)+VLOOKUP(Deelnemers!$O12,rennerstabel!$E:$K,7,0)+VLOOKUP(Deelnemers!$P12,rennerstabel!$E:$K,7,0)+VLOOKUP(Deelnemers!$Q12,rennerstabel!$E:$K,7,0)+VLOOKUP(Deelnemers!$R12,rennerstabel!$E:$K,7,0)+VLOOKUP(Deelnemers!$S12,rennerstabel!$E:$K,7,0)+VLOOKUP(Deelnemers!$T12,rennerstabel!$E:$K,7,0)+VLOOKUP(Deelnemers!$U12,rennerstabel!$E:$K,7,0)+VLOOKUP(Deelnemers!$V12,rennerstabel!$E:$K,7,0)+VLOOKUP(Deelnemers!$W12,rennerstabel!$E:$K,7,0)</f>
        <v>0</v>
      </c>
      <c r="AR12" s="58">
        <f>Deelnemers!$AN12</f>
        <v>35</v>
      </c>
      <c r="AS12" s="170" t="s">
        <v>557</v>
      </c>
      <c r="AT12" s="52">
        <f>RANK(Deelnemers!$AN12,Deelnemers!$AN$2:$AN$125)</f>
        <v>64</v>
      </c>
      <c r="AU12" s="154">
        <f t="shared" si="1"/>
        <v>1</v>
      </c>
      <c r="AV12" s="22" t="s">
        <v>14</v>
      </c>
      <c r="AX12" s="154" t="s">
        <v>758</v>
      </c>
      <c r="AY12" s="154">
        <f>IFERROR(HLOOKUP($AY$1,Deelnemers!$I12:$W12,1,FALSE),0)</f>
        <v>0</v>
      </c>
    </row>
    <row r="13" spans="1:51" s="154" customFormat="1" x14ac:dyDescent="0.25">
      <c r="A13" s="62" t="str">
        <f>CONCATENATE(Deelnemers!$B13," - ",AS13)</f>
        <v>12 - Bert van der S.</v>
      </c>
      <c r="B13" s="59">
        <v>12</v>
      </c>
      <c r="C13" s="177" t="s">
        <v>14</v>
      </c>
      <c r="D13" s="60" t="s">
        <v>14</v>
      </c>
      <c r="E13" s="61" t="s">
        <v>739</v>
      </c>
      <c r="F13" s="189" t="str">
        <f>VLOOKUP(Deelnemers!$B13,Deelnemers!$B$129:$D$303,3,0)</f>
        <v>Cofidis</v>
      </c>
      <c r="G13" s="51" t="s">
        <v>541</v>
      </c>
      <c r="H13" s="62"/>
      <c r="I13" s="52">
        <v>11</v>
      </c>
      <c r="J13" s="52">
        <v>1</v>
      </c>
      <c r="K13" s="52">
        <v>12</v>
      </c>
      <c r="L13" s="52">
        <v>14</v>
      </c>
      <c r="M13" s="52">
        <v>21</v>
      </c>
      <c r="N13" s="52">
        <v>31</v>
      </c>
      <c r="O13" s="52">
        <v>33</v>
      </c>
      <c r="P13" s="52">
        <v>51</v>
      </c>
      <c r="Q13" s="52">
        <v>61</v>
      </c>
      <c r="R13" s="52">
        <v>71</v>
      </c>
      <c r="S13" s="52">
        <v>73</v>
      </c>
      <c r="T13" s="52">
        <v>103</v>
      </c>
      <c r="U13" s="52">
        <v>111</v>
      </c>
      <c r="V13" s="52">
        <v>2</v>
      </c>
      <c r="W13" s="52">
        <v>184</v>
      </c>
      <c r="X13" s="62"/>
      <c r="Y13" s="62">
        <f>VLOOKUP(Deelnemers!$I13,rennerstabel!$E:$H,4,0)*2</f>
        <v>0</v>
      </c>
      <c r="Z13" s="62">
        <f>VLOOKUP(Deelnemers!$J13,rennerstabel!$E:$H,4,0)</f>
        <v>0</v>
      </c>
      <c r="AA13" s="62">
        <f>VLOOKUP(Deelnemers!$K13,rennerstabel!$E:$H,4,0)</f>
        <v>0</v>
      </c>
      <c r="AB13" s="62">
        <f>VLOOKUP(Deelnemers!$L13,rennerstabel!$E:$H,4,0)</f>
        <v>0</v>
      </c>
      <c r="AC13" s="62">
        <f>VLOOKUP(Deelnemers!$M13,rennerstabel!$E:$H,4,0)</f>
        <v>0</v>
      </c>
      <c r="AD13" s="62">
        <f>VLOOKUP(Deelnemers!$N13,rennerstabel!$E:$H,4,0)</f>
        <v>0</v>
      </c>
      <c r="AE13" s="62">
        <f>VLOOKUP(Deelnemers!$O13,rennerstabel!$E:$H,4,0)</f>
        <v>0</v>
      </c>
      <c r="AF13" s="62">
        <f>VLOOKUP(Deelnemers!$P13,rennerstabel!$E:$H,4,0)</f>
        <v>0</v>
      </c>
      <c r="AG13" s="62">
        <f>VLOOKUP(Deelnemers!$Q13,rennerstabel!$E:$H,4,0)</f>
        <v>0</v>
      </c>
      <c r="AH13" s="62">
        <f>VLOOKUP(Deelnemers!$R13,rennerstabel!$E:$H,4,0)</f>
        <v>0</v>
      </c>
      <c r="AI13" s="62">
        <f>VLOOKUP(Deelnemers!$S13,rennerstabel!$E:$H,4,0)</f>
        <v>15</v>
      </c>
      <c r="AJ13" s="62">
        <f>VLOOKUP(Deelnemers!$T13,rennerstabel!$E:$H,4,0)</f>
        <v>0</v>
      </c>
      <c r="AK13" s="62">
        <f>VLOOKUP(Deelnemers!$U13,rennerstabel!$E:$H,4,0)</f>
        <v>0</v>
      </c>
      <c r="AL13" s="62">
        <f>VLOOKUP(Deelnemers!$V13,rennerstabel!$E:$H,4,0)</f>
        <v>0</v>
      </c>
      <c r="AM13" s="62">
        <f>VLOOKUP(Deelnemers!$W13,rennerstabel!$E:$H,4,0)</f>
        <v>0</v>
      </c>
      <c r="AN13" s="53">
        <f t="shared" si="0"/>
        <v>15</v>
      </c>
      <c r="AO13" s="54">
        <f>VLOOKUP(Deelnemers!$I13,rennerstabel!$E:$K,5,0)*2+VLOOKUP(Deelnemers!$J13,rennerstabel!$E:$K,5,0)+VLOOKUP(Deelnemers!$K13,rennerstabel!$E:$K,5,0)+VLOOKUP(Deelnemers!$L13,rennerstabel!$E:$K,5,0)+VLOOKUP(Deelnemers!$M13,rennerstabel!$E:$K,5,0)+VLOOKUP(Deelnemers!$N13,rennerstabel!$E:$K,5,0)+VLOOKUP(Deelnemers!$O13,rennerstabel!$E:$K,5,0)+VLOOKUP(Deelnemers!$P13,rennerstabel!$E:$K,5,0)+VLOOKUP(Deelnemers!$Q13,rennerstabel!$E:$K,5,0)+VLOOKUP(Deelnemers!$R13,rennerstabel!$E:$K,5,0)+VLOOKUP(Deelnemers!$S13,rennerstabel!$E:$K,5,0)+VLOOKUP(Deelnemers!$T13,rennerstabel!$E:$K,5,0)+VLOOKUP(Deelnemers!$U13,rennerstabel!$E:$K,5,0)+VLOOKUP(Deelnemers!$V13,rennerstabel!$E:$K,5,0)+VLOOKUP(Deelnemers!$W13,rennerstabel!$E:$K,5,0)</f>
        <v>15</v>
      </c>
      <c r="AP13" s="55">
        <f>VLOOKUP(Deelnemers!$I13,rennerstabel!$E:$K,6,0)*2+VLOOKUP(Deelnemers!$J13,rennerstabel!$E:$K,6,0)+VLOOKUP(Deelnemers!$K13,rennerstabel!$E:$K,6,0)+VLOOKUP(Deelnemers!$L13,rennerstabel!$E:$K,6,0)+VLOOKUP(Deelnemers!$M13,rennerstabel!$E:$K,6,0)+VLOOKUP(Deelnemers!$N13,rennerstabel!$E:$K,6,0)+VLOOKUP(Deelnemers!$O13,rennerstabel!$E:$K,6,0)+VLOOKUP(Deelnemers!$P13,rennerstabel!$E:$K,6,0)+VLOOKUP(Deelnemers!$Q13,rennerstabel!$E:$K,6,0)+VLOOKUP(Deelnemers!$R13,rennerstabel!$E:$K,6,0)+VLOOKUP(Deelnemers!$S13,rennerstabel!$E:$K,6,0)+VLOOKUP(Deelnemers!$T13,rennerstabel!$E:$K,6,0)+VLOOKUP(Deelnemers!$U13,rennerstabel!$E:$K,6,0)+VLOOKUP(Deelnemers!$V13,rennerstabel!$E:$K,6,0)+VLOOKUP(Deelnemers!$W13,rennerstabel!$E:$K,6,0)</f>
        <v>0</v>
      </c>
      <c r="AQ13" s="56">
        <f>VLOOKUP(Deelnemers!$I13,rennerstabel!$E:$K,7,0)*2+VLOOKUP(Deelnemers!$J13,rennerstabel!$E:$K,7,0)+VLOOKUP(Deelnemers!$K13,rennerstabel!$E:$K,7,0)+VLOOKUP(Deelnemers!$L13,rennerstabel!$E:$K,7,0)+VLOOKUP(Deelnemers!$M13,rennerstabel!$E:$K,7,0)+VLOOKUP(Deelnemers!$N13,rennerstabel!$E:$K,7,0)+VLOOKUP(Deelnemers!$O13,rennerstabel!$E:$K,7,0)+VLOOKUP(Deelnemers!$P13,rennerstabel!$E:$K,7,0)+VLOOKUP(Deelnemers!$Q13,rennerstabel!$E:$K,7,0)+VLOOKUP(Deelnemers!$R13,rennerstabel!$E:$K,7,0)+VLOOKUP(Deelnemers!$S13,rennerstabel!$E:$K,7,0)+VLOOKUP(Deelnemers!$T13,rennerstabel!$E:$K,7,0)+VLOOKUP(Deelnemers!$U13,rennerstabel!$E:$K,7,0)+VLOOKUP(Deelnemers!$V13,rennerstabel!$E:$K,7,0)+VLOOKUP(Deelnemers!$W13,rennerstabel!$E:$K,7,0)</f>
        <v>0</v>
      </c>
      <c r="AR13" s="63">
        <f>Deelnemers!$AN13</f>
        <v>15</v>
      </c>
      <c r="AS13" s="170" t="s">
        <v>559</v>
      </c>
      <c r="AT13" s="52">
        <f>RANK(Deelnemers!$AN13,Deelnemers!$AN$2:$AN$125)</f>
        <v>100</v>
      </c>
      <c r="AU13" s="154">
        <f t="shared" si="1"/>
        <v>1</v>
      </c>
      <c r="AV13" s="22" t="s">
        <v>14</v>
      </c>
      <c r="AX13" s="154" t="s">
        <v>758</v>
      </c>
      <c r="AY13" s="154">
        <f>IFERROR(HLOOKUP($AY$1,Deelnemers!$I13:$W13,1,FALSE),0)</f>
        <v>0</v>
      </c>
    </row>
    <row r="14" spans="1:51" s="154" customFormat="1" x14ac:dyDescent="0.25">
      <c r="A14" s="52" t="str">
        <f>CONCATENATE(Deelnemers!$B14," - ",AS14)</f>
        <v>13 - Sandra S.</v>
      </c>
      <c r="B14" s="49">
        <v>13</v>
      </c>
      <c r="C14" s="176" t="s">
        <v>14</v>
      </c>
      <c r="D14" s="51" t="s">
        <v>14</v>
      </c>
      <c r="E14" s="51" t="s">
        <v>303</v>
      </c>
      <c r="F14" s="190" t="str">
        <f>VLOOKUP(Deelnemers!$B14,Deelnemers!$B$129:$D$303,3,0)</f>
        <v>BORA Hansgrohe</v>
      </c>
      <c r="G14" s="51" t="s">
        <v>541</v>
      </c>
      <c r="H14" s="52"/>
      <c r="I14" s="52">
        <v>12</v>
      </c>
      <c r="J14" s="52">
        <v>21</v>
      </c>
      <c r="K14" s="52">
        <v>22</v>
      </c>
      <c r="L14" s="52">
        <v>191</v>
      </c>
      <c r="M14" s="52">
        <v>31</v>
      </c>
      <c r="N14" s="52">
        <v>35</v>
      </c>
      <c r="O14" s="52">
        <v>61</v>
      </c>
      <c r="P14" s="52">
        <v>73</v>
      </c>
      <c r="Q14" s="52">
        <v>91</v>
      </c>
      <c r="R14" s="52">
        <v>101</v>
      </c>
      <c r="S14" s="52">
        <v>111</v>
      </c>
      <c r="T14" s="52">
        <v>1</v>
      </c>
      <c r="U14" s="52">
        <v>3</v>
      </c>
      <c r="V14" s="52">
        <v>131</v>
      </c>
      <c r="W14" s="52">
        <v>141</v>
      </c>
      <c r="X14" s="52"/>
      <c r="Y14" s="52">
        <f>VLOOKUP(Deelnemers!$I14,rennerstabel!$E:$H,4,0)*2</f>
        <v>0</v>
      </c>
      <c r="Z14" s="52">
        <f>VLOOKUP(Deelnemers!$J14,rennerstabel!$E:$H,4,0)</f>
        <v>0</v>
      </c>
      <c r="AA14" s="52">
        <f>VLOOKUP(Deelnemers!$K14,rennerstabel!$E:$H,4,0)</f>
        <v>20</v>
      </c>
      <c r="AB14" s="52">
        <f>VLOOKUP(Deelnemers!$L14,rennerstabel!$E:$H,4,0)</f>
        <v>0</v>
      </c>
      <c r="AC14" s="52">
        <f>VLOOKUP(Deelnemers!$M14,rennerstabel!$E:$H,4,0)</f>
        <v>0</v>
      </c>
      <c r="AD14" s="52">
        <f>VLOOKUP(Deelnemers!$N14,rennerstabel!$E:$H,4,0)</f>
        <v>0</v>
      </c>
      <c r="AE14" s="52">
        <f>VLOOKUP(Deelnemers!$O14,rennerstabel!$E:$H,4,0)</f>
        <v>0</v>
      </c>
      <c r="AF14" s="52">
        <f>VLOOKUP(Deelnemers!$P14,rennerstabel!$E:$H,4,0)</f>
        <v>15</v>
      </c>
      <c r="AG14" s="52">
        <f>VLOOKUP(Deelnemers!$Q14,rennerstabel!$E:$H,4,0)</f>
        <v>0</v>
      </c>
      <c r="AH14" s="52">
        <f>VLOOKUP(Deelnemers!$R14,rennerstabel!$E:$H,4,0)</f>
        <v>0</v>
      </c>
      <c r="AI14" s="52">
        <f>VLOOKUP(Deelnemers!$S14,rennerstabel!$E:$H,4,0)</f>
        <v>0</v>
      </c>
      <c r="AJ14" s="52">
        <f>VLOOKUP(Deelnemers!$T14,rennerstabel!$E:$H,4,0)</f>
        <v>0</v>
      </c>
      <c r="AK14" s="52">
        <f>VLOOKUP(Deelnemers!$U14,rennerstabel!$E:$H,4,0)</f>
        <v>0</v>
      </c>
      <c r="AL14" s="52">
        <f>VLOOKUP(Deelnemers!$V14,rennerstabel!$E:$H,4,0)</f>
        <v>0</v>
      </c>
      <c r="AM14" s="52">
        <f>VLOOKUP(Deelnemers!$W14,rennerstabel!$E:$H,4,0)</f>
        <v>0</v>
      </c>
      <c r="AN14" s="53">
        <f t="shared" si="0"/>
        <v>35</v>
      </c>
      <c r="AO14" s="54">
        <f>VLOOKUP(Deelnemers!$I14,rennerstabel!$E:$K,5,0)*2+VLOOKUP(Deelnemers!$J14,rennerstabel!$E:$K,5,0)+VLOOKUP(Deelnemers!$K14,rennerstabel!$E:$K,5,0)+VLOOKUP(Deelnemers!$L14,rennerstabel!$E:$K,5,0)+VLOOKUP(Deelnemers!$M14,rennerstabel!$E:$K,5,0)+VLOOKUP(Deelnemers!$N14,rennerstabel!$E:$K,5,0)+VLOOKUP(Deelnemers!$O14,rennerstabel!$E:$K,5,0)+VLOOKUP(Deelnemers!$P14,rennerstabel!$E:$K,5,0)+VLOOKUP(Deelnemers!$Q14,rennerstabel!$E:$K,5,0)+VLOOKUP(Deelnemers!$R14,rennerstabel!$E:$K,5,0)+VLOOKUP(Deelnemers!$S14,rennerstabel!$E:$K,5,0)+VLOOKUP(Deelnemers!$T14,rennerstabel!$E:$K,5,0)+VLOOKUP(Deelnemers!$U14,rennerstabel!$E:$K,5,0)+VLOOKUP(Deelnemers!$V14,rennerstabel!$E:$K,5,0)+VLOOKUP(Deelnemers!$W14,rennerstabel!$E:$K,5,0)</f>
        <v>35</v>
      </c>
      <c r="AP14" s="55">
        <f>VLOOKUP(Deelnemers!$I14,rennerstabel!$E:$K,6,0)*2+VLOOKUP(Deelnemers!$J14,rennerstabel!$E:$K,6,0)+VLOOKUP(Deelnemers!$K14,rennerstabel!$E:$K,6,0)+VLOOKUP(Deelnemers!$L14,rennerstabel!$E:$K,6,0)+VLOOKUP(Deelnemers!$M14,rennerstabel!$E:$K,6,0)+VLOOKUP(Deelnemers!$N14,rennerstabel!$E:$K,6,0)+VLOOKUP(Deelnemers!$O14,rennerstabel!$E:$K,6,0)+VLOOKUP(Deelnemers!$P14,rennerstabel!$E:$K,6,0)+VLOOKUP(Deelnemers!$Q14,rennerstabel!$E:$K,6,0)+VLOOKUP(Deelnemers!$R14,rennerstabel!$E:$K,6,0)+VLOOKUP(Deelnemers!$S14,rennerstabel!$E:$K,6,0)+VLOOKUP(Deelnemers!$T14,rennerstabel!$E:$K,6,0)+VLOOKUP(Deelnemers!$U14,rennerstabel!$E:$K,6,0)+VLOOKUP(Deelnemers!$V14,rennerstabel!$E:$K,6,0)+VLOOKUP(Deelnemers!$W14,rennerstabel!$E:$K,6,0)</f>
        <v>0</v>
      </c>
      <c r="AQ14" s="56">
        <f>VLOOKUP(Deelnemers!$I14,rennerstabel!$E:$K,7,0)*2+VLOOKUP(Deelnemers!$J14,rennerstabel!$E:$K,7,0)+VLOOKUP(Deelnemers!$K14,rennerstabel!$E:$K,7,0)+VLOOKUP(Deelnemers!$L14,rennerstabel!$E:$K,7,0)+VLOOKUP(Deelnemers!$M14,rennerstabel!$E:$K,7,0)+VLOOKUP(Deelnemers!$N14,rennerstabel!$E:$K,7,0)+VLOOKUP(Deelnemers!$O14,rennerstabel!$E:$K,7,0)+VLOOKUP(Deelnemers!$P14,rennerstabel!$E:$K,7,0)+VLOOKUP(Deelnemers!$Q14,rennerstabel!$E:$K,7,0)+VLOOKUP(Deelnemers!$R14,rennerstabel!$E:$K,7,0)+VLOOKUP(Deelnemers!$S14,rennerstabel!$E:$K,7,0)+VLOOKUP(Deelnemers!$T14,rennerstabel!$E:$K,7,0)+VLOOKUP(Deelnemers!$U14,rennerstabel!$E:$K,7,0)+VLOOKUP(Deelnemers!$V14,rennerstabel!$E:$K,7,0)+VLOOKUP(Deelnemers!$W14,rennerstabel!$E:$K,7,0)</f>
        <v>0</v>
      </c>
      <c r="AR14" s="58">
        <f>Deelnemers!$AN14</f>
        <v>35</v>
      </c>
      <c r="AS14" s="170" t="s">
        <v>560</v>
      </c>
      <c r="AT14" s="52">
        <f>RANK(Deelnemers!$AN14,Deelnemers!$AN$2:$AN$125)</f>
        <v>64</v>
      </c>
      <c r="AU14" s="154">
        <f t="shared" si="1"/>
        <v>1</v>
      </c>
      <c r="AV14" s="22" t="s">
        <v>14</v>
      </c>
      <c r="AX14" s="154" t="s">
        <v>757</v>
      </c>
      <c r="AY14" s="154">
        <f>IFERROR(HLOOKUP($AY$1,Deelnemers!$I14:$W14,1,FALSE),0)</f>
        <v>35</v>
      </c>
    </row>
    <row r="15" spans="1:51" s="154" customFormat="1" x14ac:dyDescent="0.25">
      <c r="A15" s="62" t="str">
        <f>CONCATENATE(Deelnemers!$B15," - ",AS15)</f>
        <v>14 - Roos M.</v>
      </c>
      <c r="B15" s="59">
        <v>14</v>
      </c>
      <c r="C15" s="177" t="s">
        <v>14</v>
      </c>
      <c r="D15" s="60" t="s">
        <v>14</v>
      </c>
      <c r="E15" s="61" t="s">
        <v>303</v>
      </c>
      <c r="F15" s="189" t="str">
        <f>VLOOKUP(Deelnemers!$B15,Deelnemers!$B$129:$D$303,3,0)</f>
        <v>Mitchelton - Scott</v>
      </c>
      <c r="G15" s="51" t="s">
        <v>541</v>
      </c>
      <c r="H15" s="62"/>
      <c r="I15" s="52">
        <v>11</v>
      </c>
      <c r="J15" s="52">
        <v>12</v>
      </c>
      <c r="K15" s="52">
        <v>1</v>
      </c>
      <c r="L15" s="52">
        <v>192</v>
      </c>
      <c r="M15" s="52">
        <v>161</v>
      </c>
      <c r="N15" s="52">
        <v>41</v>
      </c>
      <c r="O15" s="52">
        <v>31</v>
      </c>
      <c r="P15" s="52">
        <v>51</v>
      </c>
      <c r="Q15" s="52">
        <v>154</v>
      </c>
      <c r="R15" s="52">
        <v>62</v>
      </c>
      <c r="S15" s="52">
        <v>73</v>
      </c>
      <c r="T15" s="52">
        <v>91</v>
      </c>
      <c r="U15" s="52">
        <v>111</v>
      </c>
      <c r="V15" s="52">
        <v>134</v>
      </c>
      <c r="W15" s="52">
        <v>142</v>
      </c>
      <c r="X15" s="62"/>
      <c r="Y15" s="62">
        <f>VLOOKUP(Deelnemers!$I15,rennerstabel!$E:$H,4,0)*2</f>
        <v>0</v>
      </c>
      <c r="Z15" s="62">
        <f>VLOOKUP(Deelnemers!$J15,rennerstabel!$E:$H,4,0)</f>
        <v>0</v>
      </c>
      <c r="AA15" s="62">
        <f>VLOOKUP(Deelnemers!$K15,rennerstabel!$E:$H,4,0)</f>
        <v>0</v>
      </c>
      <c r="AB15" s="62">
        <f>VLOOKUP(Deelnemers!$L15,rennerstabel!$E:$H,4,0)</f>
        <v>0</v>
      </c>
      <c r="AC15" s="62">
        <f>VLOOKUP(Deelnemers!$M15,rennerstabel!$E:$H,4,0)</f>
        <v>0</v>
      </c>
      <c r="AD15" s="62">
        <f>VLOOKUP(Deelnemers!$N15,rennerstabel!$E:$H,4,0)</f>
        <v>0</v>
      </c>
      <c r="AE15" s="62">
        <f>VLOOKUP(Deelnemers!$O15,rennerstabel!$E:$H,4,0)</f>
        <v>0</v>
      </c>
      <c r="AF15" s="62">
        <f>VLOOKUP(Deelnemers!$P15,rennerstabel!$E:$H,4,0)</f>
        <v>0</v>
      </c>
      <c r="AG15" s="62">
        <f>VLOOKUP(Deelnemers!$Q15,rennerstabel!$E:$H,4,0)</f>
        <v>0</v>
      </c>
      <c r="AH15" s="62">
        <f>VLOOKUP(Deelnemers!$R15,rennerstabel!$E:$H,4,0)</f>
        <v>0</v>
      </c>
      <c r="AI15" s="62">
        <f>VLOOKUP(Deelnemers!$S15,rennerstabel!$E:$H,4,0)</f>
        <v>15</v>
      </c>
      <c r="AJ15" s="62">
        <f>VLOOKUP(Deelnemers!$T15,rennerstabel!$E:$H,4,0)</f>
        <v>0</v>
      </c>
      <c r="AK15" s="62">
        <f>VLOOKUP(Deelnemers!$U15,rennerstabel!$E:$H,4,0)</f>
        <v>0</v>
      </c>
      <c r="AL15" s="62">
        <f>VLOOKUP(Deelnemers!$V15,rennerstabel!$E:$H,4,0)</f>
        <v>0</v>
      </c>
      <c r="AM15" s="62">
        <f>VLOOKUP(Deelnemers!$W15,rennerstabel!$E:$H,4,0)</f>
        <v>0</v>
      </c>
      <c r="AN15" s="53">
        <f t="shared" si="0"/>
        <v>15</v>
      </c>
      <c r="AO15" s="54">
        <f>VLOOKUP(Deelnemers!$I15,rennerstabel!$E:$K,5,0)*2+VLOOKUP(Deelnemers!$J15,rennerstabel!$E:$K,5,0)+VLOOKUP(Deelnemers!$K15,rennerstabel!$E:$K,5,0)+VLOOKUP(Deelnemers!$L15,rennerstabel!$E:$K,5,0)+VLOOKUP(Deelnemers!$M15,rennerstabel!$E:$K,5,0)+VLOOKUP(Deelnemers!$N15,rennerstabel!$E:$K,5,0)+VLOOKUP(Deelnemers!$O15,rennerstabel!$E:$K,5,0)+VLOOKUP(Deelnemers!$P15,rennerstabel!$E:$K,5,0)+VLOOKUP(Deelnemers!$Q15,rennerstabel!$E:$K,5,0)+VLOOKUP(Deelnemers!$R15,rennerstabel!$E:$K,5,0)+VLOOKUP(Deelnemers!$S15,rennerstabel!$E:$K,5,0)+VLOOKUP(Deelnemers!$T15,rennerstabel!$E:$K,5,0)+VLOOKUP(Deelnemers!$U15,rennerstabel!$E:$K,5,0)+VLOOKUP(Deelnemers!$V15,rennerstabel!$E:$K,5,0)+VLOOKUP(Deelnemers!$W15,rennerstabel!$E:$K,5,0)</f>
        <v>15</v>
      </c>
      <c r="AP15" s="55">
        <f>VLOOKUP(Deelnemers!$I15,rennerstabel!$E:$K,6,0)*2+VLOOKUP(Deelnemers!$J15,rennerstabel!$E:$K,6,0)+VLOOKUP(Deelnemers!$K15,rennerstabel!$E:$K,6,0)+VLOOKUP(Deelnemers!$L15,rennerstabel!$E:$K,6,0)+VLOOKUP(Deelnemers!$M15,rennerstabel!$E:$K,6,0)+VLOOKUP(Deelnemers!$N15,rennerstabel!$E:$K,6,0)+VLOOKUP(Deelnemers!$O15,rennerstabel!$E:$K,6,0)+VLOOKUP(Deelnemers!$P15,rennerstabel!$E:$K,6,0)+VLOOKUP(Deelnemers!$Q15,rennerstabel!$E:$K,6,0)+VLOOKUP(Deelnemers!$R15,rennerstabel!$E:$K,6,0)+VLOOKUP(Deelnemers!$S15,rennerstabel!$E:$K,6,0)+VLOOKUP(Deelnemers!$T15,rennerstabel!$E:$K,6,0)+VLOOKUP(Deelnemers!$U15,rennerstabel!$E:$K,6,0)+VLOOKUP(Deelnemers!$V15,rennerstabel!$E:$K,6,0)+VLOOKUP(Deelnemers!$W15,rennerstabel!$E:$K,6,0)</f>
        <v>0</v>
      </c>
      <c r="AQ15" s="56">
        <f>VLOOKUP(Deelnemers!$I15,rennerstabel!$E:$K,7,0)*2+VLOOKUP(Deelnemers!$J15,rennerstabel!$E:$K,7,0)+VLOOKUP(Deelnemers!$K15,rennerstabel!$E:$K,7,0)+VLOOKUP(Deelnemers!$L15,rennerstabel!$E:$K,7,0)+VLOOKUP(Deelnemers!$M15,rennerstabel!$E:$K,7,0)+VLOOKUP(Deelnemers!$N15,rennerstabel!$E:$K,7,0)+VLOOKUP(Deelnemers!$O15,rennerstabel!$E:$K,7,0)+VLOOKUP(Deelnemers!$P15,rennerstabel!$E:$K,7,0)+VLOOKUP(Deelnemers!$Q15,rennerstabel!$E:$K,7,0)+VLOOKUP(Deelnemers!$R15,rennerstabel!$E:$K,7,0)+VLOOKUP(Deelnemers!$S15,rennerstabel!$E:$K,7,0)+VLOOKUP(Deelnemers!$T15,rennerstabel!$E:$K,7,0)+VLOOKUP(Deelnemers!$U15,rennerstabel!$E:$K,7,0)+VLOOKUP(Deelnemers!$V15,rennerstabel!$E:$K,7,0)+VLOOKUP(Deelnemers!$W15,rennerstabel!$E:$K,7,0)</f>
        <v>0</v>
      </c>
      <c r="AR15" s="63">
        <f>Deelnemers!$AN15</f>
        <v>15</v>
      </c>
      <c r="AS15" s="170" t="s">
        <v>561</v>
      </c>
      <c r="AT15" s="52">
        <f>RANK(Deelnemers!$AN15,Deelnemers!$AN$2:$AN$125)</f>
        <v>100</v>
      </c>
      <c r="AU15" s="154">
        <f t="shared" si="1"/>
        <v>1</v>
      </c>
      <c r="AV15" s="22" t="s">
        <v>14</v>
      </c>
      <c r="AX15" s="154" t="s">
        <v>757</v>
      </c>
      <c r="AY15" s="154">
        <f>IFERROR(HLOOKUP($AY$1,Deelnemers!$I15:$W15,1,FALSE),0)</f>
        <v>0</v>
      </c>
    </row>
    <row r="16" spans="1:51" s="154" customFormat="1" x14ac:dyDescent="0.25">
      <c r="A16" s="52" t="str">
        <f>CONCATENATE(Deelnemers!$B16," - ",AS16)</f>
        <v>15 - Guus M.</v>
      </c>
      <c r="B16" s="49">
        <v>15</v>
      </c>
      <c r="C16" s="176" t="s">
        <v>14</v>
      </c>
      <c r="D16" s="51" t="s">
        <v>14</v>
      </c>
      <c r="E16" s="51" t="s">
        <v>302</v>
      </c>
      <c r="F16" s="190" t="str">
        <f>VLOOKUP(Deelnemers!$B16,Deelnemers!$B$129:$D$303,3,0)</f>
        <v>Groupama FDJ</v>
      </c>
      <c r="G16" s="51" t="s">
        <v>541</v>
      </c>
      <c r="H16" s="52"/>
      <c r="I16" s="52">
        <v>12</v>
      </c>
      <c r="J16" s="52">
        <v>11</v>
      </c>
      <c r="K16" s="52">
        <v>1</v>
      </c>
      <c r="L16" s="52">
        <v>21</v>
      </c>
      <c r="M16" s="52">
        <v>41</v>
      </c>
      <c r="N16" s="52">
        <v>171</v>
      </c>
      <c r="O16" s="52">
        <v>183</v>
      </c>
      <c r="P16" s="52">
        <v>14</v>
      </c>
      <c r="Q16" s="52">
        <v>35</v>
      </c>
      <c r="R16" s="52">
        <v>73</v>
      </c>
      <c r="S16" s="52">
        <v>91</v>
      </c>
      <c r="T16" s="52">
        <v>101</v>
      </c>
      <c r="U16" s="52">
        <v>111</v>
      </c>
      <c r="V16" s="52">
        <v>122</v>
      </c>
      <c r="W16" s="52">
        <v>131</v>
      </c>
      <c r="X16" s="52"/>
      <c r="Y16" s="52">
        <f>VLOOKUP(Deelnemers!$I16,rennerstabel!$E:$H,4,0)*2</f>
        <v>0</v>
      </c>
      <c r="Z16" s="52">
        <f>VLOOKUP(Deelnemers!$J16,rennerstabel!$E:$H,4,0)</f>
        <v>0</v>
      </c>
      <c r="AA16" s="52">
        <f>VLOOKUP(Deelnemers!$K16,rennerstabel!$E:$H,4,0)</f>
        <v>0</v>
      </c>
      <c r="AB16" s="52">
        <f>VLOOKUP(Deelnemers!$L16,rennerstabel!$E:$H,4,0)</f>
        <v>0</v>
      </c>
      <c r="AC16" s="52">
        <f>VLOOKUP(Deelnemers!$M16,rennerstabel!$E:$H,4,0)</f>
        <v>0</v>
      </c>
      <c r="AD16" s="52">
        <f>VLOOKUP(Deelnemers!$N16,rennerstabel!$E:$H,4,0)</f>
        <v>0</v>
      </c>
      <c r="AE16" s="52">
        <f>VLOOKUP(Deelnemers!$O16,rennerstabel!$E:$H,4,0)</f>
        <v>35</v>
      </c>
      <c r="AF16" s="52">
        <f>VLOOKUP(Deelnemers!$P16,rennerstabel!$E:$H,4,0)</f>
        <v>0</v>
      </c>
      <c r="AG16" s="52">
        <f>VLOOKUP(Deelnemers!$Q16,rennerstabel!$E:$H,4,0)</f>
        <v>0</v>
      </c>
      <c r="AH16" s="52">
        <f>VLOOKUP(Deelnemers!$R16,rennerstabel!$E:$H,4,0)</f>
        <v>15</v>
      </c>
      <c r="AI16" s="52">
        <f>VLOOKUP(Deelnemers!$S16,rennerstabel!$E:$H,4,0)</f>
        <v>0</v>
      </c>
      <c r="AJ16" s="52">
        <f>VLOOKUP(Deelnemers!$T16,rennerstabel!$E:$H,4,0)</f>
        <v>0</v>
      </c>
      <c r="AK16" s="52">
        <f>VLOOKUP(Deelnemers!$U16,rennerstabel!$E:$H,4,0)</f>
        <v>0</v>
      </c>
      <c r="AL16" s="52">
        <f>VLOOKUP(Deelnemers!$V16,rennerstabel!$E:$H,4,0)</f>
        <v>0</v>
      </c>
      <c r="AM16" s="52">
        <f>VLOOKUP(Deelnemers!$W16,rennerstabel!$E:$H,4,0)</f>
        <v>0</v>
      </c>
      <c r="AN16" s="53">
        <f t="shared" si="0"/>
        <v>50</v>
      </c>
      <c r="AO16" s="54">
        <f>VLOOKUP(Deelnemers!$I16,rennerstabel!$E:$K,5,0)*2+VLOOKUP(Deelnemers!$J16,rennerstabel!$E:$K,5,0)+VLOOKUP(Deelnemers!$K16,rennerstabel!$E:$K,5,0)+VLOOKUP(Deelnemers!$L16,rennerstabel!$E:$K,5,0)+VLOOKUP(Deelnemers!$M16,rennerstabel!$E:$K,5,0)+VLOOKUP(Deelnemers!$N16,rennerstabel!$E:$K,5,0)+VLOOKUP(Deelnemers!$O16,rennerstabel!$E:$K,5,0)+VLOOKUP(Deelnemers!$P16,rennerstabel!$E:$K,5,0)+VLOOKUP(Deelnemers!$Q16,rennerstabel!$E:$K,5,0)+VLOOKUP(Deelnemers!$R16,rennerstabel!$E:$K,5,0)+VLOOKUP(Deelnemers!$S16,rennerstabel!$E:$K,5,0)+VLOOKUP(Deelnemers!$T16,rennerstabel!$E:$K,5,0)+VLOOKUP(Deelnemers!$U16,rennerstabel!$E:$K,5,0)+VLOOKUP(Deelnemers!$V16,rennerstabel!$E:$K,5,0)+VLOOKUP(Deelnemers!$W16,rennerstabel!$E:$K,5,0)</f>
        <v>50</v>
      </c>
      <c r="AP16" s="55">
        <f>VLOOKUP(Deelnemers!$I16,rennerstabel!$E:$K,6,0)*2+VLOOKUP(Deelnemers!$J16,rennerstabel!$E:$K,6,0)+VLOOKUP(Deelnemers!$K16,rennerstabel!$E:$K,6,0)+VLOOKUP(Deelnemers!$L16,rennerstabel!$E:$K,6,0)+VLOOKUP(Deelnemers!$M16,rennerstabel!$E:$K,6,0)+VLOOKUP(Deelnemers!$N16,rennerstabel!$E:$K,6,0)+VLOOKUP(Deelnemers!$O16,rennerstabel!$E:$K,6,0)+VLOOKUP(Deelnemers!$P16,rennerstabel!$E:$K,6,0)+VLOOKUP(Deelnemers!$Q16,rennerstabel!$E:$K,6,0)+VLOOKUP(Deelnemers!$R16,rennerstabel!$E:$K,6,0)+VLOOKUP(Deelnemers!$S16,rennerstabel!$E:$K,6,0)+VLOOKUP(Deelnemers!$T16,rennerstabel!$E:$K,6,0)+VLOOKUP(Deelnemers!$U16,rennerstabel!$E:$K,6,0)+VLOOKUP(Deelnemers!$V16,rennerstabel!$E:$K,6,0)+VLOOKUP(Deelnemers!$W16,rennerstabel!$E:$K,6,0)</f>
        <v>0</v>
      </c>
      <c r="AQ16" s="56">
        <f>VLOOKUP(Deelnemers!$I16,rennerstabel!$E:$K,7,0)*2+VLOOKUP(Deelnemers!$J16,rennerstabel!$E:$K,7,0)+VLOOKUP(Deelnemers!$K16,rennerstabel!$E:$K,7,0)+VLOOKUP(Deelnemers!$L16,rennerstabel!$E:$K,7,0)+VLOOKUP(Deelnemers!$M16,rennerstabel!$E:$K,7,0)+VLOOKUP(Deelnemers!$N16,rennerstabel!$E:$K,7,0)+VLOOKUP(Deelnemers!$O16,rennerstabel!$E:$K,7,0)+VLOOKUP(Deelnemers!$P16,rennerstabel!$E:$K,7,0)+VLOOKUP(Deelnemers!$Q16,rennerstabel!$E:$K,7,0)+VLOOKUP(Deelnemers!$R16,rennerstabel!$E:$K,7,0)+VLOOKUP(Deelnemers!$S16,rennerstabel!$E:$K,7,0)+VLOOKUP(Deelnemers!$T16,rennerstabel!$E:$K,7,0)+VLOOKUP(Deelnemers!$U16,rennerstabel!$E:$K,7,0)+VLOOKUP(Deelnemers!$V16,rennerstabel!$E:$K,7,0)+VLOOKUP(Deelnemers!$W16,rennerstabel!$E:$K,7,0)</f>
        <v>0</v>
      </c>
      <c r="AR16" s="58">
        <f>Deelnemers!$AN16</f>
        <v>50</v>
      </c>
      <c r="AS16" s="170" t="s">
        <v>562</v>
      </c>
      <c r="AT16" s="52">
        <f>RANK(Deelnemers!$AN16,Deelnemers!$AN$2:$AN$125)</f>
        <v>27</v>
      </c>
      <c r="AU16" s="154">
        <f t="shared" si="1"/>
        <v>1</v>
      </c>
      <c r="AV16" s="22" t="s">
        <v>14</v>
      </c>
      <c r="AX16" s="154" t="s">
        <v>758</v>
      </c>
      <c r="AY16" s="154">
        <f>IFERROR(HLOOKUP($AY$1,Deelnemers!$I16:$W16,1,FALSE),0)</f>
        <v>35</v>
      </c>
    </row>
    <row r="17" spans="1:51" s="154" customFormat="1" x14ac:dyDescent="0.25">
      <c r="A17" s="62" t="str">
        <f>CONCATENATE(Deelnemers!$B17," - ",AS17)</f>
        <v>16 - Daniël B.</v>
      </c>
      <c r="B17" s="59">
        <v>16</v>
      </c>
      <c r="C17" s="177" t="s">
        <v>14</v>
      </c>
      <c r="D17" s="60" t="s">
        <v>14</v>
      </c>
      <c r="E17" s="61" t="s">
        <v>739</v>
      </c>
      <c r="F17" s="189" t="str">
        <f>VLOOKUP(Deelnemers!$B17,Deelnemers!$B$129:$D$303,3,0)</f>
        <v>Mitchelton - Scott</v>
      </c>
      <c r="G17" s="51" t="s">
        <v>541</v>
      </c>
      <c r="H17" s="62"/>
      <c r="I17" s="52">
        <v>12</v>
      </c>
      <c r="J17" s="52">
        <v>11</v>
      </c>
      <c r="K17" s="52">
        <v>2</v>
      </c>
      <c r="L17" s="52">
        <v>1</v>
      </c>
      <c r="M17" s="52">
        <v>21</v>
      </c>
      <c r="N17" s="52">
        <v>41</v>
      </c>
      <c r="O17" s="52">
        <v>73</v>
      </c>
      <c r="P17" s="52">
        <v>71</v>
      </c>
      <c r="Q17" s="52">
        <v>111</v>
      </c>
      <c r="R17" s="52">
        <v>51</v>
      </c>
      <c r="S17" s="52">
        <v>101</v>
      </c>
      <c r="T17" s="52">
        <v>142</v>
      </c>
      <c r="U17" s="52">
        <v>172</v>
      </c>
      <c r="V17" s="52">
        <v>191</v>
      </c>
      <c r="W17" s="52">
        <v>61</v>
      </c>
      <c r="X17" s="62"/>
      <c r="Y17" s="62">
        <f>VLOOKUP(Deelnemers!$I17,rennerstabel!$E:$H,4,0)*2</f>
        <v>0</v>
      </c>
      <c r="Z17" s="62">
        <f>VLOOKUP(Deelnemers!$J17,rennerstabel!$E:$H,4,0)</f>
        <v>0</v>
      </c>
      <c r="AA17" s="62">
        <f>VLOOKUP(Deelnemers!$K17,rennerstabel!$E:$H,4,0)</f>
        <v>0</v>
      </c>
      <c r="AB17" s="62">
        <f>VLOOKUP(Deelnemers!$L17,rennerstabel!$E:$H,4,0)</f>
        <v>0</v>
      </c>
      <c r="AC17" s="62">
        <f>VLOOKUP(Deelnemers!$M17,rennerstabel!$E:$H,4,0)</f>
        <v>0</v>
      </c>
      <c r="AD17" s="62">
        <f>VLOOKUP(Deelnemers!$N17,rennerstabel!$E:$H,4,0)</f>
        <v>0</v>
      </c>
      <c r="AE17" s="62">
        <f>VLOOKUP(Deelnemers!$O17,rennerstabel!$E:$H,4,0)</f>
        <v>15</v>
      </c>
      <c r="AF17" s="62">
        <f>VLOOKUP(Deelnemers!$P17,rennerstabel!$E:$H,4,0)</f>
        <v>0</v>
      </c>
      <c r="AG17" s="62">
        <f>VLOOKUP(Deelnemers!$Q17,rennerstabel!$E:$H,4,0)</f>
        <v>0</v>
      </c>
      <c r="AH17" s="62">
        <f>VLOOKUP(Deelnemers!$R17,rennerstabel!$E:$H,4,0)</f>
        <v>0</v>
      </c>
      <c r="AI17" s="62">
        <f>VLOOKUP(Deelnemers!$S17,rennerstabel!$E:$H,4,0)</f>
        <v>0</v>
      </c>
      <c r="AJ17" s="62">
        <f>VLOOKUP(Deelnemers!$T17,rennerstabel!$E:$H,4,0)</f>
        <v>0</v>
      </c>
      <c r="AK17" s="62">
        <f>VLOOKUP(Deelnemers!$U17,rennerstabel!$E:$H,4,0)</f>
        <v>0</v>
      </c>
      <c r="AL17" s="62">
        <f>VLOOKUP(Deelnemers!$V17,rennerstabel!$E:$H,4,0)</f>
        <v>0</v>
      </c>
      <c r="AM17" s="62">
        <f>VLOOKUP(Deelnemers!$W17,rennerstabel!$E:$H,4,0)</f>
        <v>0</v>
      </c>
      <c r="AN17" s="53">
        <f t="shared" si="0"/>
        <v>15</v>
      </c>
      <c r="AO17" s="54">
        <f>VLOOKUP(Deelnemers!$I17,rennerstabel!$E:$K,5,0)*2+VLOOKUP(Deelnemers!$J17,rennerstabel!$E:$K,5,0)+VLOOKUP(Deelnemers!$K17,rennerstabel!$E:$K,5,0)+VLOOKUP(Deelnemers!$L17,rennerstabel!$E:$K,5,0)+VLOOKUP(Deelnemers!$M17,rennerstabel!$E:$K,5,0)+VLOOKUP(Deelnemers!$N17,rennerstabel!$E:$K,5,0)+VLOOKUP(Deelnemers!$O17,rennerstabel!$E:$K,5,0)+VLOOKUP(Deelnemers!$P17,rennerstabel!$E:$K,5,0)+VLOOKUP(Deelnemers!$Q17,rennerstabel!$E:$K,5,0)+VLOOKUP(Deelnemers!$R17,rennerstabel!$E:$K,5,0)+VLOOKUP(Deelnemers!$S17,rennerstabel!$E:$K,5,0)+VLOOKUP(Deelnemers!$T17,rennerstabel!$E:$K,5,0)+VLOOKUP(Deelnemers!$U17,rennerstabel!$E:$K,5,0)+VLOOKUP(Deelnemers!$V17,rennerstabel!$E:$K,5,0)+VLOOKUP(Deelnemers!$W17,rennerstabel!$E:$K,5,0)</f>
        <v>15</v>
      </c>
      <c r="AP17" s="55">
        <f>VLOOKUP(Deelnemers!$I17,rennerstabel!$E:$K,6,0)*2+VLOOKUP(Deelnemers!$J17,rennerstabel!$E:$K,6,0)+VLOOKUP(Deelnemers!$K17,rennerstabel!$E:$K,6,0)+VLOOKUP(Deelnemers!$L17,rennerstabel!$E:$K,6,0)+VLOOKUP(Deelnemers!$M17,rennerstabel!$E:$K,6,0)+VLOOKUP(Deelnemers!$N17,rennerstabel!$E:$K,6,0)+VLOOKUP(Deelnemers!$O17,rennerstabel!$E:$K,6,0)+VLOOKUP(Deelnemers!$P17,rennerstabel!$E:$K,6,0)+VLOOKUP(Deelnemers!$Q17,rennerstabel!$E:$K,6,0)+VLOOKUP(Deelnemers!$R17,rennerstabel!$E:$K,6,0)+VLOOKUP(Deelnemers!$S17,rennerstabel!$E:$K,6,0)+VLOOKUP(Deelnemers!$T17,rennerstabel!$E:$K,6,0)+VLOOKUP(Deelnemers!$U17,rennerstabel!$E:$K,6,0)+VLOOKUP(Deelnemers!$V17,rennerstabel!$E:$K,6,0)+VLOOKUP(Deelnemers!$W17,rennerstabel!$E:$K,6,0)</f>
        <v>0</v>
      </c>
      <c r="AQ17" s="56">
        <f>VLOOKUP(Deelnemers!$I17,rennerstabel!$E:$K,7,0)*2+VLOOKUP(Deelnemers!$J17,rennerstabel!$E:$K,7,0)+VLOOKUP(Deelnemers!$K17,rennerstabel!$E:$K,7,0)+VLOOKUP(Deelnemers!$L17,rennerstabel!$E:$K,7,0)+VLOOKUP(Deelnemers!$M17,rennerstabel!$E:$K,7,0)+VLOOKUP(Deelnemers!$N17,rennerstabel!$E:$K,7,0)+VLOOKUP(Deelnemers!$O17,rennerstabel!$E:$K,7,0)+VLOOKUP(Deelnemers!$P17,rennerstabel!$E:$K,7,0)+VLOOKUP(Deelnemers!$Q17,rennerstabel!$E:$K,7,0)+VLOOKUP(Deelnemers!$R17,rennerstabel!$E:$K,7,0)+VLOOKUP(Deelnemers!$S17,rennerstabel!$E:$K,7,0)+VLOOKUP(Deelnemers!$T17,rennerstabel!$E:$K,7,0)+VLOOKUP(Deelnemers!$U17,rennerstabel!$E:$K,7,0)+VLOOKUP(Deelnemers!$V17,rennerstabel!$E:$K,7,0)+VLOOKUP(Deelnemers!$W17,rennerstabel!$E:$K,7,0)</f>
        <v>0</v>
      </c>
      <c r="AR17" s="63">
        <f>Deelnemers!$AN17</f>
        <v>15</v>
      </c>
      <c r="AS17" s="170" t="s">
        <v>563</v>
      </c>
      <c r="AT17" s="52">
        <f>RANK(Deelnemers!$AN17,Deelnemers!$AN$2:$AN$125)</f>
        <v>100</v>
      </c>
      <c r="AU17" s="154">
        <f t="shared" si="1"/>
        <v>1</v>
      </c>
      <c r="AV17" s="22" t="s">
        <v>14</v>
      </c>
      <c r="AX17" s="154" t="s">
        <v>758</v>
      </c>
      <c r="AY17" s="154">
        <f>IFERROR(HLOOKUP($AY$1,Deelnemers!$I17:$W17,1,FALSE),0)</f>
        <v>0</v>
      </c>
    </row>
    <row r="18" spans="1:51" s="154" customFormat="1" x14ac:dyDescent="0.25">
      <c r="A18" s="52" t="str">
        <f>CONCATENATE(Deelnemers!$B18," - ",AS18)</f>
        <v>17 - Michael S.</v>
      </c>
      <c r="B18" s="49">
        <v>17</v>
      </c>
      <c r="C18" s="176" t="s">
        <v>565</v>
      </c>
      <c r="D18" s="51" t="s">
        <v>14</v>
      </c>
      <c r="E18" s="51" t="s">
        <v>306</v>
      </c>
      <c r="F18" s="190" t="str">
        <f>VLOOKUP(Deelnemers!$B18,Deelnemers!$B$129:$D$303,3,0)</f>
        <v>Cofidis</v>
      </c>
      <c r="G18" s="51" t="s">
        <v>541</v>
      </c>
      <c r="H18" s="52"/>
      <c r="I18" s="52">
        <v>12</v>
      </c>
      <c r="J18" s="52">
        <v>11</v>
      </c>
      <c r="K18" s="52">
        <v>21</v>
      </c>
      <c r="L18" s="52">
        <v>1</v>
      </c>
      <c r="M18" s="52">
        <v>31</v>
      </c>
      <c r="N18" s="52">
        <v>73</v>
      </c>
      <c r="O18" s="52">
        <v>17</v>
      </c>
      <c r="P18" s="52">
        <v>91</v>
      </c>
      <c r="Q18" s="52">
        <v>3</v>
      </c>
      <c r="R18" s="52">
        <v>122</v>
      </c>
      <c r="S18" s="52">
        <v>171</v>
      </c>
      <c r="T18" s="52">
        <v>191</v>
      </c>
      <c r="U18" s="52">
        <v>61</v>
      </c>
      <c r="V18" s="52">
        <v>101</v>
      </c>
      <c r="W18" s="52">
        <v>62</v>
      </c>
      <c r="X18" s="52"/>
      <c r="Y18" s="52">
        <f>VLOOKUP(Deelnemers!$I18,rennerstabel!$E:$H,4,0)*2</f>
        <v>0</v>
      </c>
      <c r="Z18" s="52">
        <f>VLOOKUP(Deelnemers!$J18,rennerstabel!$E:$H,4,0)</f>
        <v>0</v>
      </c>
      <c r="AA18" s="52">
        <f>VLOOKUP(Deelnemers!$K18,rennerstabel!$E:$H,4,0)</f>
        <v>0</v>
      </c>
      <c r="AB18" s="52">
        <f>VLOOKUP(Deelnemers!$L18,rennerstabel!$E:$H,4,0)</f>
        <v>0</v>
      </c>
      <c r="AC18" s="52">
        <f>VLOOKUP(Deelnemers!$M18,rennerstabel!$E:$H,4,0)</f>
        <v>0</v>
      </c>
      <c r="AD18" s="52">
        <f>VLOOKUP(Deelnemers!$N18,rennerstabel!$E:$H,4,0)</f>
        <v>15</v>
      </c>
      <c r="AE18" s="52">
        <f>VLOOKUP(Deelnemers!$O18,rennerstabel!$E:$H,4,0)</f>
        <v>0</v>
      </c>
      <c r="AF18" s="52">
        <f>VLOOKUP(Deelnemers!$P18,rennerstabel!$E:$H,4,0)</f>
        <v>0</v>
      </c>
      <c r="AG18" s="52">
        <f>VLOOKUP(Deelnemers!$Q18,rennerstabel!$E:$H,4,0)</f>
        <v>0</v>
      </c>
      <c r="AH18" s="52">
        <f>VLOOKUP(Deelnemers!$R18,rennerstabel!$E:$H,4,0)</f>
        <v>0</v>
      </c>
      <c r="AI18" s="52">
        <f>VLOOKUP(Deelnemers!$S18,rennerstabel!$E:$H,4,0)</f>
        <v>0</v>
      </c>
      <c r="AJ18" s="52">
        <f>VLOOKUP(Deelnemers!$T18,rennerstabel!$E:$H,4,0)</f>
        <v>0</v>
      </c>
      <c r="AK18" s="52">
        <f>VLOOKUP(Deelnemers!$U18,rennerstabel!$E:$H,4,0)</f>
        <v>0</v>
      </c>
      <c r="AL18" s="52">
        <f>VLOOKUP(Deelnemers!$V18,rennerstabel!$E:$H,4,0)</f>
        <v>0</v>
      </c>
      <c r="AM18" s="52">
        <f>VLOOKUP(Deelnemers!$W18,rennerstabel!$E:$H,4,0)</f>
        <v>0</v>
      </c>
      <c r="AN18" s="53">
        <f t="shared" si="0"/>
        <v>15</v>
      </c>
      <c r="AO18" s="54">
        <f>VLOOKUP(Deelnemers!$I18,rennerstabel!$E:$K,5,0)*2+VLOOKUP(Deelnemers!$J18,rennerstabel!$E:$K,5,0)+VLOOKUP(Deelnemers!$K18,rennerstabel!$E:$K,5,0)+VLOOKUP(Deelnemers!$L18,rennerstabel!$E:$K,5,0)+VLOOKUP(Deelnemers!$M18,rennerstabel!$E:$K,5,0)+VLOOKUP(Deelnemers!$N18,rennerstabel!$E:$K,5,0)+VLOOKUP(Deelnemers!$O18,rennerstabel!$E:$K,5,0)+VLOOKUP(Deelnemers!$P18,rennerstabel!$E:$K,5,0)+VLOOKUP(Deelnemers!$Q18,rennerstabel!$E:$K,5,0)+VLOOKUP(Deelnemers!$R18,rennerstabel!$E:$K,5,0)+VLOOKUP(Deelnemers!$S18,rennerstabel!$E:$K,5,0)+VLOOKUP(Deelnemers!$T18,rennerstabel!$E:$K,5,0)+VLOOKUP(Deelnemers!$U18,rennerstabel!$E:$K,5,0)+VLOOKUP(Deelnemers!$V18,rennerstabel!$E:$K,5,0)+VLOOKUP(Deelnemers!$W18,rennerstabel!$E:$K,5,0)</f>
        <v>15</v>
      </c>
      <c r="AP18" s="55">
        <f>VLOOKUP(Deelnemers!$I18,rennerstabel!$E:$K,6,0)*2+VLOOKUP(Deelnemers!$J18,rennerstabel!$E:$K,6,0)+VLOOKUP(Deelnemers!$K18,rennerstabel!$E:$K,6,0)+VLOOKUP(Deelnemers!$L18,rennerstabel!$E:$K,6,0)+VLOOKUP(Deelnemers!$M18,rennerstabel!$E:$K,6,0)+VLOOKUP(Deelnemers!$N18,rennerstabel!$E:$K,6,0)+VLOOKUP(Deelnemers!$O18,rennerstabel!$E:$K,6,0)+VLOOKUP(Deelnemers!$P18,rennerstabel!$E:$K,6,0)+VLOOKUP(Deelnemers!$Q18,rennerstabel!$E:$K,6,0)+VLOOKUP(Deelnemers!$R18,rennerstabel!$E:$K,6,0)+VLOOKUP(Deelnemers!$S18,rennerstabel!$E:$K,6,0)+VLOOKUP(Deelnemers!$T18,rennerstabel!$E:$K,6,0)+VLOOKUP(Deelnemers!$U18,rennerstabel!$E:$K,6,0)+VLOOKUP(Deelnemers!$V18,rennerstabel!$E:$K,6,0)+VLOOKUP(Deelnemers!$W18,rennerstabel!$E:$K,6,0)</f>
        <v>0</v>
      </c>
      <c r="AQ18" s="56">
        <f>VLOOKUP(Deelnemers!$I18,rennerstabel!$E:$K,7,0)*2+VLOOKUP(Deelnemers!$J18,rennerstabel!$E:$K,7,0)+VLOOKUP(Deelnemers!$K18,rennerstabel!$E:$K,7,0)+VLOOKUP(Deelnemers!$L18,rennerstabel!$E:$K,7,0)+VLOOKUP(Deelnemers!$M18,rennerstabel!$E:$K,7,0)+VLOOKUP(Deelnemers!$N18,rennerstabel!$E:$K,7,0)+VLOOKUP(Deelnemers!$O18,rennerstabel!$E:$K,7,0)+VLOOKUP(Deelnemers!$P18,rennerstabel!$E:$K,7,0)+VLOOKUP(Deelnemers!$Q18,rennerstabel!$E:$K,7,0)+VLOOKUP(Deelnemers!$R18,rennerstabel!$E:$K,7,0)+VLOOKUP(Deelnemers!$S18,rennerstabel!$E:$K,7,0)+VLOOKUP(Deelnemers!$T18,rennerstabel!$E:$K,7,0)+VLOOKUP(Deelnemers!$U18,rennerstabel!$E:$K,7,0)+VLOOKUP(Deelnemers!$V18,rennerstabel!$E:$K,7,0)+VLOOKUP(Deelnemers!$W18,rennerstabel!$E:$K,7,0)</f>
        <v>0</v>
      </c>
      <c r="AR18" s="58">
        <f>Deelnemers!$AN18</f>
        <v>15</v>
      </c>
      <c r="AS18" s="170" t="s">
        <v>564</v>
      </c>
      <c r="AT18" s="52">
        <f>RANK(Deelnemers!$AN18,Deelnemers!$AN$2:$AN$125)</f>
        <v>100</v>
      </c>
      <c r="AU18" s="154">
        <f t="shared" si="1"/>
        <v>1</v>
      </c>
      <c r="AV18" s="22" t="s">
        <v>14</v>
      </c>
      <c r="AX18" s="154" t="s">
        <v>758</v>
      </c>
      <c r="AY18" s="154">
        <f>IFERROR(HLOOKUP($AY$1,Deelnemers!$I18:$W18,1,FALSE),0)</f>
        <v>0</v>
      </c>
    </row>
    <row r="19" spans="1:51" s="154" customFormat="1" x14ac:dyDescent="0.25">
      <c r="A19" s="62" t="str">
        <f>CONCATENATE(Deelnemers!$B19," - ",AS19)</f>
        <v>18 - Tim Z.</v>
      </c>
      <c r="B19" s="59">
        <v>18</v>
      </c>
      <c r="C19" s="177" t="s">
        <v>14</v>
      </c>
      <c r="D19" s="60" t="s">
        <v>14</v>
      </c>
      <c r="E19" s="61" t="s">
        <v>299</v>
      </c>
      <c r="F19" s="189" t="str">
        <f>VLOOKUP(Deelnemers!$B19,Deelnemers!$B$129:$D$303,3,0)</f>
        <v>BORA Hansgrohe</v>
      </c>
      <c r="G19" s="51" t="s">
        <v>541</v>
      </c>
      <c r="H19" s="62"/>
      <c r="I19" s="52">
        <v>11</v>
      </c>
      <c r="J19" s="52">
        <v>2</v>
      </c>
      <c r="K19" s="52">
        <v>21</v>
      </c>
      <c r="L19" s="52">
        <v>22</v>
      </c>
      <c r="M19" s="52">
        <v>34</v>
      </c>
      <c r="N19" s="52">
        <v>41</v>
      </c>
      <c r="O19" s="52">
        <v>61</v>
      </c>
      <c r="P19" s="52">
        <v>91</v>
      </c>
      <c r="Q19" s="52">
        <v>141</v>
      </c>
      <c r="R19" s="52">
        <v>12</v>
      </c>
      <c r="S19" s="52">
        <v>192</v>
      </c>
      <c r="T19" s="52">
        <v>33</v>
      </c>
      <c r="U19" s="52">
        <v>81</v>
      </c>
      <c r="V19" s="52">
        <v>73</v>
      </c>
      <c r="W19" s="52">
        <v>1</v>
      </c>
      <c r="X19" s="62"/>
      <c r="Y19" s="62">
        <f>VLOOKUP(Deelnemers!$I19,rennerstabel!$E:$H,4,0)*2</f>
        <v>0</v>
      </c>
      <c r="Z19" s="62">
        <f>VLOOKUP(Deelnemers!$J19,rennerstabel!$E:$H,4,0)</f>
        <v>0</v>
      </c>
      <c r="AA19" s="62">
        <f>VLOOKUP(Deelnemers!$K19,rennerstabel!$E:$H,4,0)</f>
        <v>0</v>
      </c>
      <c r="AB19" s="62">
        <f>VLOOKUP(Deelnemers!$L19,rennerstabel!$E:$H,4,0)</f>
        <v>20</v>
      </c>
      <c r="AC19" s="62">
        <f>VLOOKUP(Deelnemers!$M19,rennerstabel!$E:$H,4,0)</f>
        <v>0</v>
      </c>
      <c r="AD19" s="62">
        <f>VLOOKUP(Deelnemers!$N19,rennerstabel!$E:$H,4,0)</f>
        <v>0</v>
      </c>
      <c r="AE19" s="62">
        <f>VLOOKUP(Deelnemers!$O19,rennerstabel!$E:$H,4,0)</f>
        <v>0</v>
      </c>
      <c r="AF19" s="62">
        <f>VLOOKUP(Deelnemers!$P19,rennerstabel!$E:$H,4,0)</f>
        <v>0</v>
      </c>
      <c r="AG19" s="62">
        <f>VLOOKUP(Deelnemers!$Q19,rennerstabel!$E:$H,4,0)</f>
        <v>0</v>
      </c>
      <c r="AH19" s="62">
        <f>VLOOKUP(Deelnemers!$R19,rennerstabel!$E:$H,4,0)</f>
        <v>0</v>
      </c>
      <c r="AI19" s="62">
        <f>VLOOKUP(Deelnemers!$S19,rennerstabel!$E:$H,4,0)</f>
        <v>0</v>
      </c>
      <c r="AJ19" s="62">
        <f>VLOOKUP(Deelnemers!$T19,rennerstabel!$E:$H,4,0)</f>
        <v>0</v>
      </c>
      <c r="AK19" s="62">
        <f>VLOOKUP(Deelnemers!$U19,rennerstabel!$E:$H,4,0)</f>
        <v>10</v>
      </c>
      <c r="AL19" s="62">
        <f>VLOOKUP(Deelnemers!$V19,rennerstabel!$E:$H,4,0)</f>
        <v>15</v>
      </c>
      <c r="AM19" s="62">
        <f>VLOOKUP(Deelnemers!$W19,rennerstabel!$E:$H,4,0)</f>
        <v>0</v>
      </c>
      <c r="AN19" s="53">
        <f t="shared" si="0"/>
        <v>45</v>
      </c>
      <c r="AO19" s="54">
        <f>VLOOKUP(Deelnemers!$I19,rennerstabel!$E:$K,5,0)*2+VLOOKUP(Deelnemers!$J19,rennerstabel!$E:$K,5,0)+VLOOKUP(Deelnemers!$K19,rennerstabel!$E:$K,5,0)+VLOOKUP(Deelnemers!$L19,rennerstabel!$E:$K,5,0)+VLOOKUP(Deelnemers!$M19,rennerstabel!$E:$K,5,0)+VLOOKUP(Deelnemers!$N19,rennerstabel!$E:$K,5,0)+VLOOKUP(Deelnemers!$O19,rennerstabel!$E:$K,5,0)+VLOOKUP(Deelnemers!$P19,rennerstabel!$E:$K,5,0)+VLOOKUP(Deelnemers!$Q19,rennerstabel!$E:$K,5,0)+VLOOKUP(Deelnemers!$R19,rennerstabel!$E:$K,5,0)+VLOOKUP(Deelnemers!$S19,rennerstabel!$E:$K,5,0)+VLOOKUP(Deelnemers!$T19,rennerstabel!$E:$K,5,0)+VLOOKUP(Deelnemers!$U19,rennerstabel!$E:$K,5,0)+VLOOKUP(Deelnemers!$V19,rennerstabel!$E:$K,5,0)+VLOOKUP(Deelnemers!$W19,rennerstabel!$E:$K,5,0)</f>
        <v>45</v>
      </c>
      <c r="AP19" s="55">
        <f>VLOOKUP(Deelnemers!$I19,rennerstabel!$E:$K,6,0)*2+VLOOKUP(Deelnemers!$J19,rennerstabel!$E:$K,6,0)+VLOOKUP(Deelnemers!$K19,rennerstabel!$E:$K,6,0)+VLOOKUP(Deelnemers!$L19,rennerstabel!$E:$K,6,0)+VLOOKUP(Deelnemers!$M19,rennerstabel!$E:$K,6,0)+VLOOKUP(Deelnemers!$N19,rennerstabel!$E:$K,6,0)+VLOOKUP(Deelnemers!$O19,rennerstabel!$E:$K,6,0)+VLOOKUP(Deelnemers!$P19,rennerstabel!$E:$K,6,0)+VLOOKUP(Deelnemers!$Q19,rennerstabel!$E:$K,6,0)+VLOOKUP(Deelnemers!$R19,rennerstabel!$E:$K,6,0)+VLOOKUP(Deelnemers!$S19,rennerstabel!$E:$K,6,0)+VLOOKUP(Deelnemers!$T19,rennerstabel!$E:$K,6,0)+VLOOKUP(Deelnemers!$U19,rennerstabel!$E:$K,6,0)+VLOOKUP(Deelnemers!$V19,rennerstabel!$E:$K,6,0)+VLOOKUP(Deelnemers!$W19,rennerstabel!$E:$K,6,0)</f>
        <v>0</v>
      </c>
      <c r="AQ19" s="56">
        <f>VLOOKUP(Deelnemers!$I19,rennerstabel!$E:$K,7,0)*2+VLOOKUP(Deelnemers!$J19,rennerstabel!$E:$K,7,0)+VLOOKUP(Deelnemers!$K19,rennerstabel!$E:$K,7,0)+VLOOKUP(Deelnemers!$L19,rennerstabel!$E:$K,7,0)+VLOOKUP(Deelnemers!$M19,rennerstabel!$E:$K,7,0)+VLOOKUP(Deelnemers!$N19,rennerstabel!$E:$K,7,0)+VLOOKUP(Deelnemers!$O19,rennerstabel!$E:$K,7,0)+VLOOKUP(Deelnemers!$P19,rennerstabel!$E:$K,7,0)+VLOOKUP(Deelnemers!$Q19,rennerstabel!$E:$K,7,0)+VLOOKUP(Deelnemers!$R19,rennerstabel!$E:$K,7,0)+VLOOKUP(Deelnemers!$S19,rennerstabel!$E:$K,7,0)+VLOOKUP(Deelnemers!$T19,rennerstabel!$E:$K,7,0)+VLOOKUP(Deelnemers!$U19,rennerstabel!$E:$K,7,0)+VLOOKUP(Deelnemers!$V19,rennerstabel!$E:$K,7,0)+VLOOKUP(Deelnemers!$W19,rennerstabel!$E:$K,7,0)</f>
        <v>0</v>
      </c>
      <c r="AR19" s="63">
        <f>Deelnemers!$AN19</f>
        <v>45</v>
      </c>
      <c r="AS19" s="170" t="s">
        <v>566</v>
      </c>
      <c r="AT19" s="52">
        <f>RANK(Deelnemers!$AN19,Deelnemers!$AN$2:$AN$125)</f>
        <v>36</v>
      </c>
      <c r="AU19" s="154">
        <f t="shared" si="1"/>
        <v>1</v>
      </c>
      <c r="AV19" s="22" t="s">
        <v>14</v>
      </c>
      <c r="AX19" s="154" t="s">
        <v>758</v>
      </c>
      <c r="AY19" s="154">
        <f>IFERROR(HLOOKUP($AY$1,Deelnemers!$I19:$W19,1,FALSE),0)</f>
        <v>0</v>
      </c>
    </row>
    <row r="20" spans="1:51" s="154" customFormat="1" x14ac:dyDescent="0.25">
      <c r="A20" s="52" t="str">
        <f>CONCATENATE(Deelnemers!$B20," - ",AS20)</f>
        <v>19 - Vera de L.</v>
      </c>
      <c r="B20" s="49">
        <v>19</v>
      </c>
      <c r="C20" s="176" t="s">
        <v>14</v>
      </c>
      <c r="D20" s="51" t="s">
        <v>14</v>
      </c>
      <c r="E20" s="51" t="s">
        <v>301</v>
      </c>
      <c r="F20" s="190" t="str">
        <f>VLOOKUP(Deelnemers!$B20,Deelnemers!$B$129:$D$303,3,0)</f>
        <v>Movistar Team</v>
      </c>
      <c r="G20" s="51" t="s">
        <v>541</v>
      </c>
      <c r="H20" s="52"/>
      <c r="I20" s="52">
        <v>12</v>
      </c>
      <c r="J20" s="52">
        <v>81</v>
      </c>
      <c r="K20" s="52">
        <v>73</v>
      </c>
      <c r="L20" s="52">
        <v>33</v>
      </c>
      <c r="M20" s="52">
        <v>82</v>
      </c>
      <c r="N20" s="52">
        <v>101</v>
      </c>
      <c r="O20" s="52">
        <v>96</v>
      </c>
      <c r="P20" s="52">
        <v>21</v>
      </c>
      <c r="Q20" s="52">
        <v>185</v>
      </c>
      <c r="R20" s="52">
        <v>61</v>
      </c>
      <c r="S20" s="52">
        <v>171</v>
      </c>
      <c r="T20" s="52">
        <v>112</v>
      </c>
      <c r="U20" s="52">
        <v>103</v>
      </c>
      <c r="V20" s="52">
        <v>191</v>
      </c>
      <c r="W20" s="52">
        <v>18</v>
      </c>
      <c r="X20" s="52"/>
      <c r="Y20" s="52">
        <f>VLOOKUP(Deelnemers!$I20,rennerstabel!$E:$H,4,0)*2</f>
        <v>0</v>
      </c>
      <c r="Z20" s="52">
        <f>VLOOKUP(Deelnemers!$J20,rennerstabel!$E:$H,4,0)</f>
        <v>10</v>
      </c>
      <c r="AA20" s="52">
        <f>VLOOKUP(Deelnemers!$K20,rennerstabel!$E:$H,4,0)</f>
        <v>15</v>
      </c>
      <c r="AB20" s="52">
        <f>VLOOKUP(Deelnemers!$L20,rennerstabel!$E:$H,4,0)</f>
        <v>0</v>
      </c>
      <c r="AC20" s="52">
        <f>VLOOKUP(Deelnemers!$M20,rennerstabel!$E:$H,4,0)</f>
        <v>0</v>
      </c>
      <c r="AD20" s="52">
        <f>VLOOKUP(Deelnemers!$N20,rennerstabel!$E:$H,4,0)</f>
        <v>0</v>
      </c>
      <c r="AE20" s="52">
        <f>VLOOKUP(Deelnemers!$O20,rennerstabel!$E:$H,4,0)</f>
        <v>0</v>
      </c>
      <c r="AF20" s="52">
        <f>VLOOKUP(Deelnemers!$P20,rennerstabel!$E:$H,4,0)</f>
        <v>0</v>
      </c>
      <c r="AG20" s="52">
        <f>VLOOKUP(Deelnemers!$Q20,rennerstabel!$E:$H,4,0)</f>
        <v>0</v>
      </c>
      <c r="AH20" s="52">
        <f>VLOOKUP(Deelnemers!$R20,rennerstabel!$E:$H,4,0)</f>
        <v>0</v>
      </c>
      <c r="AI20" s="52">
        <f>VLOOKUP(Deelnemers!$S20,rennerstabel!$E:$H,4,0)</f>
        <v>0</v>
      </c>
      <c r="AJ20" s="52">
        <f>VLOOKUP(Deelnemers!$T20,rennerstabel!$E:$H,4,0)</f>
        <v>0</v>
      </c>
      <c r="AK20" s="52">
        <f>VLOOKUP(Deelnemers!$U20,rennerstabel!$E:$H,4,0)</f>
        <v>0</v>
      </c>
      <c r="AL20" s="52">
        <f>VLOOKUP(Deelnemers!$V20,rennerstabel!$E:$H,4,0)</f>
        <v>0</v>
      </c>
      <c r="AM20" s="52">
        <f>VLOOKUP(Deelnemers!$W20,rennerstabel!$E:$H,4,0)</f>
        <v>0</v>
      </c>
      <c r="AN20" s="53">
        <f t="shared" si="0"/>
        <v>25</v>
      </c>
      <c r="AO20" s="54">
        <f>VLOOKUP(Deelnemers!$I20,rennerstabel!$E:$K,5,0)*2+VLOOKUP(Deelnemers!$J20,rennerstabel!$E:$K,5,0)+VLOOKUP(Deelnemers!$K20,rennerstabel!$E:$K,5,0)+VLOOKUP(Deelnemers!$L20,rennerstabel!$E:$K,5,0)+VLOOKUP(Deelnemers!$M20,rennerstabel!$E:$K,5,0)+VLOOKUP(Deelnemers!$N20,rennerstabel!$E:$K,5,0)+VLOOKUP(Deelnemers!$O20,rennerstabel!$E:$K,5,0)+VLOOKUP(Deelnemers!$P20,rennerstabel!$E:$K,5,0)+VLOOKUP(Deelnemers!$Q20,rennerstabel!$E:$K,5,0)+VLOOKUP(Deelnemers!$R20,rennerstabel!$E:$K,5,0)+VLOOKUP(Deelnemers!$S20,rennerstabel!$E:$K,5,0)+VLOOKUP(Deelnemers!$T20,rennerstabel!$E:$K,5,0)+VLOOKUP(Deelnemers!$U20,rennerstabel!$E:$K,5,0)+VLOOKUP(Deelnemers!$V20,rennerstabel!$E:$K,5,0)+VLOOKUP(Deelnemers!$W20,rennerstabel!$E:$K,5,0)</f>
        <v>25</v>
      </c>
      <c r="AP20" s="55">
        <f>VLOOKUP(Deelnemers!$I20,rennerstabel!$E:$K,6,0)*2+VLOOKUP(Deelnemers!$J20,rennerstabel!$E:$K,6,0)+VLOOKUP(Deelnemers!$K20,rennerstabel!$E:$K,6,0)+VLOOKUP(Deelnemers!$L20,rennerstabel!$E:$K,6,0)+VLOOKUP(Deelnemers!$M20,rennerstabel!$E:$K,6,0)+VLOOKUP(Deelnemers!$N20,rennerstabel!$E:$K,6,0)+VLOOKUP(Deelnemers!$O20,rennerstabel!$E:$K,6,0)+VLOOKUP(Deelnemers!$P20,rennerstabel!$E:$K,6,0)+VLOOKUP(Deelnemers!$Q20,rennerstabel!$E:$K,6,0)+VLOOKUP(Deelnemers!$R20,rennerstabel!$E:$K,6,0)+VLOOKUP(Deelnemers!$S20,rennerstabel!$E:$K,6,0)+VLOOKUP(Deelnemers!$T20,rennerstabel!$E:$K,6,0)+VLOOKUP(Deelnemers!$U20,rennerstabel!$E:$K,6,0)+VLOOKUP(Deelnemers!$V20,rennerstabel!$E:$K,6,0)+VLOOKUP(Deelnemers!$W20,rennerstabel!$E:$K,6,0)</f>
        <v>0</v>
      </c>
      <c r="AQ20" s="56">
        <f>VLOOKUP(Deelnemers!$I20,rennerstabel!$E:$K,7,0)*2+VLOOKUP(Deelnemers!$J20,rennerstabel!$E:$K,7,0)+VLOOKUP(Deelnemers!$K20,rennerstabel!$E:$K,7,0)+VLOOKUP(Deelnemers!$L20,rennerstabel!$E:$K,7,0)+VLOOKUP(Deelnemers!$M20,rennerstabel!$E:$K,7,0)+VLOOKUP(Deelnemers!$N20,rennerstabel!$E:$K,7,0)+VLOOKUP(Deelnemers!$O20,rennerstabel!$E:$K,7,0)+VLOOKUP(Deelnemers!$P20,rennerstabel!$E:$K,7,0)+VLOOKUP(Deelnemers!$Q20,rennerstabel!$E:$K,7,0)+VLOOKUP(Deelnemers!$R20,rennerstabel!$E:$K,7,0)+VLOOKUP(Deelnemers!$S20,rennerstabel!$E:$K,7,0)+VLOOKUP(Deelnemers!$T20,rennerstabel!$E:$K,7,0)+VLOOKUP(Deelnemers!$U20,rennerstabel!$E:$K,7,0)+VLOOKUP(Deelnemers!$V20,rennerstabel!$E:$K,7,0)+VLOOKUP(Deelnemers!$W20,rennerstabel!$E:$K,7,0)</f>
        <v>0</v>
      </c>
      <c r="AR20" s="58">
        <f>Deelnemers!$AN20</f>
        <v>25</v>
      </c>
      <c r="AS20" s="170" t="s">
        <v>567</v>
      </c>
      <c r="AT20" s="52">
        <f>RANK(Deelnemers!$AN20,Deelnemers!$AN$2:$AN$125)</f>
        <v>86</v>
      </c>
      <c r="AU20" s="154">
        <f t="shared" si="1"/>
        <v>1</v>
      </c>
      <c r="AV20" s="22" t="s">
        <v>14</v>
      </c>
      <c r="AX20" s="154" t="s">
        <v>757</v>
      </c>
      <c r="AY20" s="154">
        <f>IFERROR(HLOOKUP($AY$1,Deelnemers!$I20:$W20,1,FALSE),0)</f>
        <v>0</v>
      </c>
    </row>
    <row r="21" spans="1:51" s="154" customFormat="1" x14ac:dyDescent="0.25">
      <c r="A21" s="62" t="str">
        <f>CONCATENATE(Deelnemers!$B21," - ",AS21)</f>
        <v>20 - Haydée de C.</v>
      </c>
      <c r="B21" s="59">
        <v>20</v>
      </c>
      <c r="C21" s="177" t="s">
        <v>568</v>
      </c>
      <c r="D21" s="60" t="s">
        <v>14</v>
      </c>
      <c r="E21" s="61" t="s">
        <v>739</v>
      </c>
      <c r="F21" s="189" t="str">
        <f>VLOOKUP(Deelnemers!$B21,Deelnemers!$B$129:$D$303,3,0)</f>
        <v>AG2R La Mondiale</v>
      </c>
      <c r="G21" s="51" t="s">
        <v>541</v>
      </c>
      <c r="H21" s="62"/>
      <c r="I21" s="52">
        <v>1</v>
      </c>
      <c r="J21" s="52">
        <v>12</v>
      </c>
      <c r="K21" s="52">
        <v>22</v>
      </c>
      <c r="L21" s="52">
        <v>33</v>
      </c>
      <c r="M21" s="52">
        <v>184</v>
      </c>
      <c r="N21" s="52">
        <v>41</v>
      </c>
      <c r="O21" s="52">
        <v>181</v>
      </c>
      <c r="P21" s="52">
        <v>191</v>
      </c>
      <c r="Q21" s="52">
        <v>142</v>
      </c>
      <c r="R21" s="52">
        <v>71</v>
      </c>
      <c r="S21" s="52">
        <v>72</v>
      </c>
      <c r="T21" s="52">
        <v>73</v>
      </c>
      <c r="U21" s="52">
        <v>81</v>
      </c>
      <c r="V21" s="52">
        <v>103</v>
      </c>
      <c r="W21" s="52">
        <v>21</v>
      </c>
      <c r="X21" s="62"/>
      <c r="Y21" s="62">
        <f>VLOOKUP(Deelnemers!$I21,rennerstabel!$E:$H,4,0)*2</f>
        <v>0</v>
      </c>
      <c r="Z21" s="62">
        <f>VLOOKUP(Deelnemers!$J21,rennerstabel!$E:$H,4,0)</f>
        <v>0</v>
      </c>
      <c r="AA21" s="62">
        <f>VLOOKUP(Deelnemers!$K21,rennerstabel!$E:$H,4,0)</f>
        <v>20</v>
      </c>
      <c r="AB21" s="62">
        <f>VLOOKUP(Deelnemers!$L21,rennerstabel!$E:$H,4,0)</f>
        <v>0</v>
      </c>
      <c r="AC21" s="62">
        <f>VLOOKUP(Deelnemers!$M21,rennerstabel!$E:$H,4,0)</f>
        <v>0</v>
      </c>
      <c r="AD21" s="62">
        <f>VLOOKUP(Deelnemers!$N21,rennerstabel!$E:$H,4,0)</f>
        <v>0</v>
      </c>
      <c r="AE21" s="62">
        <f>VLOOKUP(Deelnemers!$O21,rennerstabel!$E:$H,4,0)</f>
        <v>0</v>
      </c>
      <c r="AF21" s="62">
        <f>VLOOKUP(Deelnemers!$P21,rennerstabel!$E:$H,4,0)</f>
        <v>0</v>
      </c>
      <c r="AG21" s="62">
        <f>VLOOKUP(Deelnemers!$Q21,rennerstabel!$E:$H,4,0)</f>
        <v>0</v>
      </c>
      <c r="AH21" s="62">
        <f>VLOOKUP(Deelnemers!$R21,rennerstabel!$E:$H,4,0)</f>
        <v>0</v>
      </c>
      <c r="AI21" s="62">
        <f>VLOOKUP(Deelnemers!$S21,rennerstabel!$E:$H,4,0)</f>
        <v>0</v>
      </c>
      <c r="AJ21" s="62">
        <f>VLOOKUP(Deelnemers!$T21,rennerstabel!$E:$H,4,0)</f>
        <v>15</v>
      </c>
      <c r="AK21" s="62">
        <f>VLOOKUP(Deelnemers!$U21,rennerstabel!$E:$H,4,0)</f>
        <v>10</v>
      </c>
      <c r="AL21" s="62">
        <f>VLOOKUP(Deelnemers!$V21,rennerstabel!$E:$H,4,0)</f>
        <v>0</v>
      </c>
      <c r="AM21" s="62">
        <f>VLOOKUP(Deelnemers!$W21,rennerstabel!$E:$H,4,0)</f>
        <v>0</v>
      </c>
      <c r="AN21" s="53">
        <f t="shared" si="0"/>
        <v>45</v>
      </c>
      <c r="AO21" s="54">
        <f>VLOOKUP(Deelnemers!$I21,rennerstabel!$E:$K,5,0)*2+VLOOKUP(Deelnemers!$J21,rennerstabel!$E:$K,5,0)+VLOOKUP(Deelnemers!$K21,rennerstabel!$E:$K,5,0)+VLOOKUP(Deelnemers!$L21,rennerstabel!$E:$K,5,0)+VLOOKUP(Deelnemers!$M21,rennerstabel!$E:$K,5,0)+VLOOKUP(Deelnemers!$N21,rennerstabel!$E:$K,5,0)+VLOOKUP(Deelnemers!$O21,rennerstabel!$E:$K,5,0)+VLOOKUP(Deelnemers!$P21,rennerstabel!$E:$K,5,0)+VLOOKUP(Deelnemers!$Q21,rennerstabel!$E:$K,5,0)+VLOOKUP(Deelnemers!$R21,rennerstabel!$E:$K,5,0)+VLOOKUP(Deelnemers!$S21,rennerstabel!$E:$K,5,0)+VLOOKUP(Deelnemers!$T21,rennerstabel!$E:$K,5,0)+VLOOKUP(Deelnemers!$U21,rennerstabel!$E:$K,5,0)+VLOOKUP(Deelnemers!$V21,rennerstabel!$E:$K,5,0)+VLOOKUP(Deelnemers!$W21,rennerstabel!$E:$K,5,0)</f>
        <v>45</v>
      </c>
      <c r="AP21" s="55">
        <f>VLOOKUP(Deelnemers!$I21,rennerstabel!$E:$K,6,0)*2+VLOOKUP(Deelnemers!$J21,rennerstabel!$E:$K,6,0)+VLOOKUP(Deelnemers!$K21,rennerstabel!$E:$K,6,0)+VLOOKUP(Deelnemers!$L21,rennerstabel!$E:$K,6,0)+VLOOKUP(Deelnemers!$M21,rennerstabel!$E:$K,6,0)+VLOOKUP(Deelnemers!$N21,rennerstabel!$E:$K,6,0)+VLOOKUP(Deelnemers!$O21,rennerstabel!$E:$K,6,0)+VLOOKUP(Deelnemers!$P21,rennerstabel!$E:$K,6,0)+VLOOKUP(Deelnemers!$Q21,rennerstabel!$E:$K,6,0)+VLOOKUP(Deelnemers!$R21,rennerstabel!$E:$K,6,0)+VLOOKUP(Deelnemers!$S21,rennerstabel!$E:$K,6,0)+VLOOKUP(Deelnemers!$T21,rennerstabel!$E:$K,6,0)+VLOOKUP(Deelnemers!$U21,rennerstabel!$E:$K,6,0)+VLOOKUP(Deelnemers!$V21,rennerstabel!$E:$K,6,0)+VLOOKUP(Deelnemers!$W21,rennerstabel!$E:$K,6,0)</f>
        <v>0</v>
      </c>
      <c r="AQ21" s="56">
        <f>VLOOKUP(Deelnemers!$I21,rennerstabel!$E:$K,7,0)*2+VLOOKUP(Deelnemers!$J21,rennerstabel!$E:$K,7,0)+VLOOKUP(Deelnemers!$K21,rennerstabel!$E:$K,7,0)+VLOOKUP(Deelnemers!$L21,rennerstabel!$E:$K,7,0)+VLOOKUP(Deelnemers!$M21,rennerstabel!$E:$K,7,0)+VLOOKUP(Deelnemers!$N21,rennerstabel!$E:$K,7,0)+VLOOKUP(Deelnemers!$O21,rennerstabel!$E:$K,7,0)+VLOOKUP(Deelnemers!$P21,rennerstabel!$E:$K,7,0)+VLOOKUP(Deelnemers!$Q21,rennerstabel!$E:$K,7,0)+VLOOKUP(Deelnemers!$R21,rennerstabel!$E:$K,7,0)+VLOOKUP(Deelnemers!$S21,rennerstabel!$E:$K,7,0)+VLOOKUP(Deelnemers!$T21,rennerstabel!$E:$K,7,0)+VLOOKUP(Deelnemers!$U21,rennerstabel!$E:$K,7,0)+VLOOKUP(Deelnemers!$V21,rennerstabel!$E:$K,7,0)+VLOOKUP(Deelnemers!$W21,rennerstabel!$E:$K,7,0)</f>
        <v>0</v>
      </c>
      <c r="AR21" s="63">
        <f>Deelnemers!$AN21</f>
        <v>45</v>
      </c>
      <c r="AS21" s="170" t="s">
        <v>569</v>
      </c>
      <c r="AT21" s="52">
        <f>RANK(Deelnemers!$AN21,Deelnemers!$AN$2:$AN$125)</f>
        <v>36</v>
      </c>
      <c r="AU21" s="154">
        <f t="shared" si="1"/>
        <v>1</v>
      </c>
      <c r="AV21" s="22" t="s">
        <v>14</v>
      </c>
      <c r="AX21" s="154" t="s">
        <v>757</v>
      </c>
      <c r="AY21" s="154">
        <f>IFERROR(HLOOKUP($AY$1,Deelnemers!$I21:$W21,1,FALSE),0)</f>
        <v>0</v>
      </c>
    </row>
    <row r="22" spans="1:51" s="154" customFormat="1" x14ac:dyDescent="0.25">
      <c r="A22" s="52" t="str">
        <f>CONCATENATE(Deelnemers!$B22," - ",AS22)</f>
        <v>21 - Danny C.</v>
      </c>
      <c r="B22" s="49">
        <v>21</v>
      </c>
      <c r="C22" s="176" t="s">
        <v>571</v>
      </c>
      <c r="D22" s="51" t="s">
        <v>14</v>
      </c>
      <c r="E22" s="51" t="s">
        <v>739</v>
      </c>
      <c r="F22" s="190" t="str">
        <f>VLOOKUP(Deelnemers!$B22,Deelnemers!$B$129:$D$303,3,0)</f>
        <v>Groupama FDJ</v>
      </c>
      <c r="G22" s="51" t="s">
        <v>541</v>
      </c>
      <c r="H22" s="52"/>
      <c r="I22" s="52">
        <v>11</v>
      </c>
      <c r="J22" s="52">
        <v>1</v>
      </c>
      <c r="K22" s="52">
        <v>12</v>
      </c>
      <c r="L22" s="52">
        <v>21</v>
      </c>
      <c r="M22" s="52">
        <v>22</v>
      </c>
      <c r="N22" s="52">
        <v>33</v>
      </c>
      <c r="O22" s="52">
        <v>73</v>
      </c>
      <c r="P22" s="52">
        <v>81</v>
      </c>
      <c r="Q22" s="52">
        <v>91</v>
      </c>
      <c r="R22" s="52">
        <v>183</v>
      </c>
      <c r="S22" s="52">
        <v>65</v>
      </c>
      <c r="T22" s="52">
        <v>34</v>
      </c>
      <c r="U22" s="52">
        <v>74</v>
      </c>
      <c r="V22" s="52">
        <v>122</v>
      </c>
      <c r="W22" s="52">
        <v>184</v>
      </c>
      <c r="X22" s="52"/>
      <c r="Y22" s="52">
        <f>VLOOKUP(Deelnemers!$I22,rennerstabel!$E:$H,4,0)*2</f>
        <v>0</v>
      </c>
      <c r="Z22" s="52">
        <f>VLOOKUP(Deelnemers!$J22,rennerstabel!$E:$H,4,0)</f>
        <v>0</v>
      </c>
      <c r="AA22" s="52">
        <f>VLOOKUP(Deelnemers!$K22,rennerstabel!$E:$H,4,0)</f>
        <v>0</v>
      </c>
      <c r="AB22" s="52">
        <f>VLOOKUP(Deelnemers!$L22,rennerstabel!$E:$H,4,0)</f>
        <v>0</v>
      </c>
      <c r="AC22" s="52">
        <f>VLOOKUP(Deelnemers!$M22,rennerstabel!$E:$H,4,0)</f>
        <v>20</v>
      </c>
      <c r="AD22" s="52">
        <f>VLOOKUP(Deelnemers!$N22,rennerstabel!$E:$H,4,0)</f>
        <v>0</v>
      </c>
      <c r="AE22" s="52">
        <f>VLOOKUP(Deelnemers!$O22,rennerstabel!$E:$H,4,0)</f>
        <v>15</v>
      </c>
      <c r="AF22" s="52">
        <f>VLOOKUP(Deelnemers!$P22,rennerstabel!$E:$H,4,0)</f>
        <v>10</v>
      </c>
      <c r="AG22" s="52">
        <f>VLOOKUP(Deelnemers!$Q22,rennerstabel!$E:$H,4,0)</f>
        <v>0</v>
      </c>
      <c r="AH22" s="52">
        <f>VLOOKUP(Deelnemers!$R22,rennerstabel!$E:$H,4,0)</f>
        <v>35</v>
      </c>
      <c r="AI22" s="52">
        <f>VLOOKUP(Deelnemers!$S22,rennerstabel!$E:$H,4,0)</f>
        <v>0</v>
      </c>
      <c r="AJ22" s="52">
        <f>VLOOKUP(Deelnemers!$T22,rennerstabel!$E:$H,4,0)</f>
        <v>0</v>
      </c>
      <c r="AK22" s="52">
        <f>VLOOKUP(Deelnemers!$U22,rennerstabel!$E:$H,4,0)</f>
        <v>0</v>
      </c>
      <c r="AL22" s="52">
        <f>VLOOKUP(Deelnemers!$V22,rennerstabel!$E:$H,4,0)</f>
        <v>0</v>
      </c>
      <c r="AM22" s="52">
        <f>VLOOKUP(Deelnemers!$W22,rennerstabel!$E:$H,4,0)</f>
        <v>0</v>
      </c>
      <c r="AN22" s="53">
        <f t="shared" si="0"/>
        <v>80</v>
      </c>
      <c r="AO22" s="54">
        <f>VLOOKUP(Deelnemers!$I22,rennerstabel!$E:$K,5,0)*2+VLOOKUP(Deelnemers!$J22,rennerstabel!$E:$K,5,0)+VLOOKUP(Deelnemers!$K22,rennerstabel!$E:$K,5,0)+VLOOKUP(Deelnemers!$L22,rennerstabel!$E:$K,5,0)+VLOOKUP(Deelnemers!$M22,rennerstabel!$E:$K,5,0)+VLOOKUP(Deelnemers!$N22,rennerstabel!$E:$K,5,0)+VLOOKUP(Deelnemers!$O22,rennerstabel!$E:$K,5,0)+VLOOKUP(Deelnemers!$P22,rennerstabel!$E:$K,5,0)+VLOOKUP(Deelnemers!$Q22,rennerstabel!$E:$K,5,0)+VLOOKUP(Deelnemers!$R22,rennerstabel!$E:$K,5,0)+VLOOKUP(Deelnemers!$S22,rennerstabel!$E:$K,5,0)+VLOOKUP(Deelnemers!$T22,rennerstabel!$E:$K,5,0)+VLOOKUP(Deelnemers!$U22,rennerstabel!$E:$K,5,0)+VLOOKUP(Deelnemers!$V22,rennerstabel!$E:$K,5,0)+VLOOKUP(Deelnemers!$W22,rennerstabel!$E:$K,5,0)</f>
        <v>80</v>
      </c>
      <c r="AP22" s="55">
        <f>VLOOKUP(Deelnemers!$I22,rennerstabel!$E:$K,6,0)*2+VLOOKUP(Deelnemers!$J22,rennerstabel!$E:$K,6,0)+VLOOKUP(Deelnemers!$K22,rennerstabel!$E:$K,6,0)+VLOOKUP(Deelnemers!$L22,rennerstabel!$E:$K,6,0)+VLOOKUP(Deelnemers!$M22,rennerstabel!$E:$K,6,0)+VLOOKUP(Deelnemers!$N22,rennerstabel!$E:$K,6,0)+VLOOKUP(Deelnemers!$O22,rennerstabel!$E:$K,6,0)+VLOOKUP(Deelnemers!$P22,rennerstabel!$E:$K,6,0)+VLOOKUP(Deelnemers!$Q22,rennerstabel!$E:$K,6,0)+VLOOKUP(Deelnemers!$R22,rennerstabel!$E:$K,6,0)+VLOOKUP(Deelnemers!$S22,rennerstabel!$E:$K,6,0)+VLOOKUP(Deelnemers!$T22,rennerstabel!$E:$K,6,0)+VLOOKUP(Deelnemers!$U22,rennerstabel!$E:$K,6,0)+VLOOKUP(Deelnemers!$V22,rennerstabel!$E:$K,6,0)+VLOOKUP(Deelnemers!$W22,rennerstabel!$E:$K,6,0)</f>
        <v>0</v>
      </c>
      <c r="AQ22" s="56">
        <f>VLOOKUP(Deelnemers!$I22,rennerstabel!$E:$K,7,0)*2+VLOOKUP(Deelnemers!$J22,rennerstabel!$E:$K,7,0)+VLOOKUP(Deelnemers!$K22,rennerstabel!$E:$K,7,0)+VLOOKUP(Deelnemers!$L22,rennerstabel!$E:$K,7,0)+VLOOKUP(Deelnemers!$M22,rennerstabel!$E:$K,7,0)+VLOOKUP(Deelnemers!$N22,rennerstabel!$E:$K,7,0)+VLOOKUP(Deelnemers!$O22,rennerstabel!$E:$K,7,0)+VLOOKUP(Deelnemers!$P22,rennerstabel!$E:$K,7,0)+VLOOKUP(Deelnemers!$Q22,rennerstabel!$E:$K,7,0)+VLOOKUP(Deelnemers!$R22,rennerstabel!$E:$K,7,0)+VLOOKUP(Deelnemers!$S22,rennerstabel!$E:$K,7,0)+VLOOKUP(Deelnemers!$T22,rennerstabel!$E:$K,7,0)+VLOOKUP(Deelnemers!$U22,rennerstabel!$E:$K,7,0)+VLOOKUP(Deelnemers!$V22,rennerstabel!$E:$K,7,0)+VLOOKUP(Deelnemers!$W22,rennerstabel!$E:$K,7,0)</f>
        <v>0</v>
      </c>
      <c r="AR22" s="58">
        <f>Deelnemers!$AN22</f>
        <v>80</v>
      </c>
      <c r="AS22" s="170" t="s">
        <v>572</v>
      </c>
      <c r="AT22" s="52">
        <f>RANK(Deelnemers!$AN22,Deelnemers!$AN$2:$AN$125)</f>
        <v>5</v>
      </c>
      <c r="AU22" s="154">
        <f t="shared" si="1"/>
        <v>1</v>
      </c>
      <c r="AV22" s="22" t="s">
        <v>14</v>
      </c>
      <c r="AX22" s="154" t="s">
        <v>758</v>
      </c>
      <c r="AY22" s="154">
        <f>IFERROR(HLOOKUP($AY$1,Deelnemers!$I22:$W22,1,FALSE),0)</f>
        <v>0</v>
      </c>
    </row>
    <row r="23" spans="1:51" s="154" customFormat="1" x14ac:dyDescent="0.25">
      <c r="A23" s="62" t="str">
        <f>CONCATENATE(Deelnemers!$B23," - ",AS23)</f>
        <v>22 - Léon 't H.</v>
      </c>
      <c r="B23" s="59">
        <v>22</v>
      </c>
      <c r="C23" s="177" t="s">
        <v>14</v>
      </c>
      <c r="D23" s="60" t="s">
        <v>14</v>
      </c>
      <c r="E23" s="61" t="s">
        <v>303</v>
      </c>
      <c r="F23" s="189" t="str">
        <f>VLOOKUP(Deelnemers!$B23,Deelnemers!$B$129:$D$303,3,0)</f>
        <v>AG2R La Mondiale</v>
      </c>
      <c r="G23" s="51" t="s">
        <v>541</v>
      </c>
      <c r="H23" s="62"/>
      <c r="I23" s="52">
        <v>11</v>
      </c>
      <c r="J23" s="52">
        <v>21</v>
      </c>
      <c r="K23" s="52">
        <v>1</v>
      </c>
      <c r="L23" s="52">
        <v>2</v>
      </c>
      <c r="M23" s="52">
        <v>31</v>
      </c>
      <c r="N23" s="52">
        <v>41</v>
      </c>
      <c r="O23" s="52">
        <v>184</v>
      </c>
      <c r="P23" s="52">
        <v>111</v>
      </c>
      <c r="Q23" s="52">
        <v>51</v>
      </c>
      <c r="R23" s="52">
        <v>142</v>
      </c>
      <c r="S23" s="52">
        <v>12</v>
      </c>
      <c r="T23" s="52">
        <v>73</v>
      </c>
      <c r="U23" s="52">
        <v>33</v>
      </c>
      <c r="V23" s="52">
        <v>131</v>
      </c>
      <c r="W23" s="52">
        <v>22</v>
      </c>
      <c r="X23" s="62"/>
      <c r="Y23" s="62">
        <f>VLOOKUP(Deelnemers!$I23,rennerstabel!$E:$H,4,0)*2</f>
        <v>0</v>
      </c>
      <c r="Z23" s="62">
        <f>VLOOKUP(Deelnemers!$J23,rennerstabel!$E:$H,4,0)</f>
        <v>0</v>
      </c>
      <c r="AA23" s="62">
        <f>VLOOKUP(Deelnemers!$K23,rennerstabel!$E:$H,4,0)</f>
        <v>0</v>
      </c>
      <c r="AB23" s="62">
        <f>VLOOKUP(Deelnemers!$L23,rennerstabel!$E:$H,4,0)</f>
        <v>0</v>
      </c>
      <c r="AC23" s="62">
        <f>VLOOKUP(Deelnemers!$M23,rennerstabel!$E:$H,4,0)</f>
        <v>0</v>
      </c>
      <c r="AD23" s="62">
        <f>VLOOKUP(Deelnemers!$N23,rennerstabel!$E:$H,4,0)</f>
        <v>0</v>
      </c>
      <c r="AE23" s="62">
        <f>VLOOKUP(Deelnemers!$O23,rennerstabel!$E:$H,4,0)</f>
        <v>0</v>
      </c>
      <c r="AF23" s="62">
        <f>VLOOKUP(Deelnemers!$P23,rennerstabel!$E:$H,4,0)</f>
        <v>0</v>
      </c>
      <c r="AG23" s="62">
        <f>VLOOKUP(Deelnemers!$Q23,rennerstabel!$E:$H,4,0)</f>
        <v>0</v>
      </c>
      <c r="AH23" s="62">
        <f>VLOOKUP(Deelnemers!$R23,rennerstabel!$E:$H,4,0)</f>
        <v>0</v>
      </c>
      <c r="AI23" s="62">
        <f>VLOOKUP(Deelnemers!$S23,rennerstabel!$E:$H,4,0)</f>
        <v>0</v>
      </c>
      <c r="AJ23" s="62">
        <f>VLOOKUP(Deelnemers!$T23,rennerstabel!$E:$H,4,0)</f>
        <v>15</v>
      </c>
      <c r="AK23" s="62">
        <f>VLOOKUP(Deelnemers!$U23,rennerstabel!$E:$H,4,0)</f>
        <v>0</v>
      </c>
      <c r="AL23" s="62">
        <f>VLOOKUP(Deelnemers!$V23,rennerstabel!$E:$H,4,0)</f>
        <v>0</v>
      </c>
      <c r="AM23" s="62">
        <f>VLOOKUP(Deelnemers!$W23,rennerstabel!$E:$H,4,0)</f>
        <v>20</v>
      </c>
      <c r="AN23" s="53">
        <f t="shared" si="0"/>
        <v>35</v>
      </c>
      <c r="AO23" s="54">
        <f>VLOOKUP(Deelnemers!$I23,rennerstabel!$E:$K,5,0)*2+VLOOKUP(Deelnemers!$J23,rennerstabel!$E:$K,5,0)+VLOOKUP(Deelnemers!$K23,rennerstabel!$E:$K,5,0)+VLOOKUP(Deelnemers!$L23,rennerstabel!$E:$K,5,0)+VLOOKUP(Deelnemers!$M23,rennerstabel!$E:$K,5,0)+VLOOKUP(Deelnemers!$N23,rennerstabel!$E:$K,5,0)+VLOOKUP(Deelnemers!$O23,rennerstabel!$E:$K,5,0)+VLOOKUP(Deelnemers!$P23,rennerstabel!$E:$K,5,0)+VLOOKUP(Deelnemers!$Q23,rennerstabel!$E:$K,5,0)+VLOOKUP(Deelnemers!$R23,rennerstabel!$E:$K,5,0)+VLOOKUP(Deelnemers!$S23,rennerstabel!$E:$K,5,0)+VLOOKUP(Deelnemers!$T23,rennerstabel!$E:$K,5,0)+VLOOKUP(Deelnemers!$U23,rennerstabel!$E:$K,5,0)+VLOOKUP(Deelnemers!$V23,rennerstabel!$E:$K,5,0)+VLOOKUP(Deelnemers!$W23,rennerstabel!$E:$K,5,0)</f>
        <v>35</v>
      </c>
      <c r="AP23" s="55">
        <f>VLOOKUP(Deelnemers!$I23,rennerstabel!$E:$K,6,0)*2+VLOOKUP(Deelnemers!$J23,rennerstabel!$E:$K,6,0)+VLOOKUP(Deelnemers!$K23,rennerstabel!$E:$K,6,0)+VLOOKUP(Deelnemers!$L23,rennerstabel!$E:$K,6,0)+VLOOKUP(Deelnemers!$M23,rennerstabel!$E:$K,6,0)+VLOOKUP(Deelnemers!$N23,rennerstabel!$E:$K,6,0)+VLOOKUP(Deelnemers!$O23,rennerstabel!$E:$K,6,0)+VLOOKUP(Deelnemers!$P23,rennerstabel!$E:$K,6,0)+VLOOKUP(Deelnemers!$Q23,rennerstabel!$E:$K,6,0)+VLOOKUP(Deelnemers!$R23,rennerstabel!$E:$K,6,0)+VLOOKUP(Deelnemers!$S23,rennerstabel!$E:$K,6,0)+VLOOKUP(Deelnemers!$T23,rennerstabel!$E:$K,6,0)+VLOOKUP(Deelnemers!$U23,rennerstabel!$E:$K,6,0)+VLOOKUP(Deelnemers!$V23,rennerstabel!$E:$K,6,0)+VLOOKUP(Deelnemers!$W23,rennerstabel!$E:$K,6,0)</f>
        <v>0</v>
      </c>
      <c r="AQ23" s="56">
        <f>VLOOKUP(Deelnemers!$I23,rennerstabel!$E:$K,7,0)*2+VLOOKUP(Deelnemers!$J23,rennerstabel!$E:$K,7,0)+VLOOKUP(Deelnemers!$K23,rennerstabel!$E:$K,7,0)+VLOOKUP(Deelnemers!$L23,rennerstabel!$E:$K,7,0)+VLOOKUP(Deelnemers!$M23,rennerstabel!$E:$K,7,0)+VLOOKUP(Deelnemers!$N23,rennerstabel!$E:$K,7,0)+VLOOKUP(Deelnemers!$O23,rennerstabel!$E:$K,7,0)+VLOOKUP(Deelnemers!$P23,rennerstabel!$E:$K,7,0)+VLOOKUP(Deelnemers!$Q23,rennerstabel!$E:$K,7,0)+VLOOKUP(Deelnemers!$R23,rennerstabel!$E:$K,7,0)+VLOOKUP(Deelnemers!$S23,rennerstabel!$E:$K,7,0)+VLOOKUP(Deelnemers!$T23,rennerstabel!$E:$K,7,0)+VLOOKUP(Deelnemers!$U23,rennerstabel!$E:$K,7,0)+VLOOKUP(Deelnemers!$V23,rennerstabel!$E:$K,7,0)+VLOOKUP(Deelnemers!$W23,rennerstabel!$E:$K,7,0)</f>
        <v>0</v>
      </c>
      <c r="AR23" s="63">
        <f>Deelnemers!$AN23</f>
        <v>35</v>
      </c>
      <c r="AS23" s="170" t="s">
        <v>573</v>
      </c>
      <c r="AT23" s="52">
        <f>RANK(Deelnemers!$AN23,Deelnemers!$AN$2:$AN$125)</f>
        <v>64</v>
      </c>
      <c r="AU23" s="154">
        <f t="shared" si="1"/>
        <v>1</v>
      </c>
      <c r="AV23" s="22" t="s">
        <v>14</v>
      </c>
      <c r="AX23" s="154" t="s">
        <v>758</v>
      </c>
      <c r="AY23" s="154">
        <f>IFERROR(HLOOKUP($AY$1,Deelnemers!$I23:$W23,1,FALSE),0)</f>
        <v>0</v>
      </c>
    </row>
    <row r="24" spans="1:51" s="154" customFormat="1" x14ac:dyDescent="0.25">
      <c r="A24" s="52" t="str">
        <f>CONCATENATE(Deelnemers!$B24," - ",AS24)</f>
        <v>23 - Martin S.</v>
      </c>
      <c r="B24" s="49">
        <v>23</v>
      </c>
      <c r="C24" s="176" t="s">
        <v>574</v>
      </c>
      <c r="D24" s="51" t="s">
        <v>14</v>
      </c>
      <c r="E24" s="51" t="s">
        <v>301</v>
      </c>
      <c r="F24" s="190" t="str">
        <f>VLOOKUP(Deelnemers!$B24,Deelnemers!$B$129:$D$303,3,0)</f>
        <v>Mitchelton - Scott</v>
      </c>
      <c r="G24" s="51" t="s">
        <v>541</v>
      </c>
      <c r="H24" s="52"/>
      <c r="I24" s="52">
        <v>12</v>
      </c>
      <c r="J24" s="52">
        <v>11</v>
      </c>
      <c r="K24" s="52">
        <v>191</v>
      </c>
      <c r="L24" s="52">
        <v>1</v>
      </c>
      <c r="M24" s="52">
        <v>2</v>
      </c>
      <c r="N24" s="52">
        <v>8</v>
      </c>
      <c r="O24" s="52">
        <v>61</v>
      </c>
      <c r="P24" s="52">
        <v>184</v>
      </c>
      <c r="Q24" s="52">
        <v>111</v>
      </c>
      <c r="R24" s="52">
        <v>104</v>
      </c>
      <c r="S24" s="52">
        <v>103</v>
      </c>
      <c r="T24" s="52">
        <v>73</v>
      </c>
      <c r="U24" s="52">
        <v>22</v>
      </c>
      <c r="V24" s="52">
        <v>33</v>
      </c>
      <c r="W24" s="52">
        <v>81</v>
      </c>
      <c r="X24" s="52"/>
      <c r="Y24" s="52">
        <f>VLOOKUP(Deelnemers!$I24,rennerstabel!$E:$H,4,0)*2</f>
        <v>0</v>
      </c>
      <c r="Z24" s="52">
        <f>VLOOKUP(Deelnemers!$J24,rennerstabel!$E:$H,4,0)</f>
        <v>0</v>
      </c>
      <c r="AA24" s="52">
        <f>VLOOKUP(Deelnemers!$K24,rennerstabel!$E:$H,4,0)</f>
        <v>0</v>
      </c>
      <c r="AB24" s="52">
        <f>VLOOKUP(Deelnemers!$L24,rennerstabel!$E:$H,4,0)</f>
        <v>0</v>
      </c>
      <c r="AC24" s="52">
        <f>VLOOKUP(Deelnemers!$M24,rennerstabel!$E:$H,4,0)</f>
        <v>0</v>
      </c>
      <c r="AD24" s="52">
        <f>VLOOKUP(Deelnemers!$N24,rennerstabel!$E:$H,4,0)</f>
        <v>0</v>
      </c>
      <c r="AE24" s="52">
        <f>VLOOKUP(Deelnemers!$O24,rennerstabel!$E:$H,4,0)</f>
        <v>0</v>
      </c>
      <c r="AF24" s="52">
        <f>VLOOKUP(Deelnemers!$P24,rennerstabel!$E:$H,4,0)</f>
        <v>0</v>
      </c>
      <c r="AG24" s="52">
        <f>VLOOKUP(Deelnemers!$Q24,rennerstabel!$E:$H,4,0)</f>
        <v>0</v>
      </c>
      <c r="AH24" s="52">
        <f>VLOOKUP(Deelnemers!$R24,rennerstabel!$E:$H,4,0)</f>
        <v>0</v>
      </c>
      <c r="AI24" s="52">
        <f>VLOOKUP(Deelnemers!$S24,rennerstabel!$E:$H,4,0)</f>
        <v>0</v>
      </c>
      <c r="AJ24" s="52">
        <f>VLOOKUP(Deelnemers!$T24,rennerstabel!$E:$H,4,0)</f>
        <v>15</v>
      </c>
      <c r="AK24" s="52">
        <f>VLOOKUP(Deelnemers!$U24,rennerstabel!$E:$H,4,0)</f>
        <v>20</v>
      </c>
      <c r="AL24" s="52">
        <f>VLOOKUP(Deelnemers!$V24,rennerstabel!$E:$H,4,0)</f>
        <v>0</v>
      </c>
      <c r="AM24" s="52">
        <f>VLOOKUP(Deelnemers!$W24,rennerstabel!$E:$H,4,0)</f>
        <v>10</v>
      </c>
      <c r="AN24" s="53">
        <f t="shared" si="0"/>
        <v>45</v>
      </c>
      <c r="AO24" s="54">
        <f>VLOOKUP(Deelnemers!$I24,rennerstabel!$E:$K,5,0)*2+VLOOKUP(Deelnemers!$J24,rennerstabel!$E:$K,5,0)+VLOOKUP(Deelnemers!$K24,rennerstabel!$E:$K,5,0)+VLOOKUP(Deelnemers!$L24,rennerstabel!$E:$K,5,0)+VLOOKUP(Deelnemers!$M24,rennerstabel!$E:$K,5,0)+VLOOKUP(Deelnemers!$N24,rennerstabel!$E:$K,5,0)+VLOOKUP(Deelnemers!$O24,rennerstabel!$E:$K,5,0)+VLOOKUP(Deelnemers!$P24,rennerstabel!$E:$K,5,0)+VLOOKUP(Deelnemers!$Q24,rennerstabel!$E:$K,5,0)+VLOOKUP(Deelnemers!$R24,rennerstabel!$E:$K,5,0)+VLOOKUP(Deelnemers!$S24,rennerstabel!$E:$K,5,0)+VLOOKUP(Deelnemers!$T24,rennerstabel!$E:$K,5,0)+VLOOKUP(Deelnemers!$U24,rennerstabel!$E:$K,5,0)+VLOOKUP(Deelnemers!$V24,rennerstabel!$E:$K,5,0)+VLOOKUP(Deelnemers!$W24,rennerstabel!$E:$K,5,0)</f>
        <v>45</v>
      </c>
      <c r="AP24" s="55">
        <f>VLOOKUP(Deelnemers!$I24,rennerstabel!$E:$K,6,0)*2+VLOOKUP(Deelnemers!$J24,rennerstabel!$E:$K,6,0)+VLOOKUP(Deelnemers!$K24,rennerstabel!$E:$K,6,0)+VLOOKUP(Deelnemers!$L24,rennerstabel!$E:$K,6,0)+VLOOKUP(Deelnemers!$M24,rennerstabel!$E:$K,6,0)+VLOOKUP(Deelnemers!$N24,rennerstabel!$E:$K,6,0)+VLOOKUP(Deelnemers!$O24,rennerstabel!$E:$K,6,0)+VLOOKUP(Deelnemers!$P24,rennerstabel!$E:$K,6,0)+VLOOKUP(Deelnemers!$Q24,rennerstabel!$E:$K,6,0)+VLOOKUP(Deelnemers!$R24,rennerstabel!$E:$K,6,0)+VLOOKUP(Deelnemers!$S24,rennerstabel!$E:$K,6,0)+VLOOKUP(Deelnemers!$T24,rennerstabel!$E:$K,6,0)+VLOOKUP(Deelnemers!$U24,rennerstabel!$E:$K,6,0)+VLOOKUP(Deelnemers!$V24,rennerstabel!$E:$K,6,0)+VLOOKUP(Deelnemers!$W24,rennerstabel!$E:$K,6,0)</f>
        <v>0</v>
      </c>
      <c r="AQ24" s="56">
        <f>VLOOKUP(Deelnemers!$I24,rennerstabel!$E:$K,7,0)*2+VLOOKUP(Deelnemers!$J24,rennerstabel!$E:$K,7,0)+VLOOKUP(Deelnemers!$K24,rennerstabel!$E:$K,7,0)+VLOOKUP(Deelnemers!$L24,rennerstabel!$E:$K,7,0)+VLOOKUP(Deelnemers!$M24,rennerstabel!$E:$K,7,0)+VLOOKUP(Deelnemers!$N24,rennerstabel!$E:$K,7,0)+VLOOKUP(Deelnemers!$O24,rennerstabel!$E:$K,7,0)+VLOOKUP(Deelnemers!$P24,rennerstabel!$E:$K,7,0)+VLOOKUP(Deelnemers!$Q24,rennerstabel!$E:$K,7,0)+VLOOKUP(Deelnemers!$R24,rennerstabel!$E:$K,7,0)+VLOOKUP(Deelnemers!$S24,rennerstabel!$E:$K,7,0)+VLOOKUP(Deelnemers!$T24,rennerstabel!$E:$K,7,0)+VLOOKUP(Deelnemers!$U24,rennerstabel!$E:$K,7,0)+VLOOKUP(Deelnemers!$V24,rennerstabel!$E:$K,7,0)+VLOOKUP(Deelnemers!$W24,rennerstabel!$E:$K,7,0)</f>
        <v>0</v>
      </c>
      <c r="AR24" s="58">
        <f>Deelnemers!$AN24</f>
        <v>45</v>
      </c>
      <c r="AS24" s="170" t="s">
        <v>217</v>
      </c>
      <c r="AT24" s="52">
        <f>RANK(Deelnemers!$AN24,Deelnemers!$AN$2:$AN$125)</f>
        <v>36</v>
      </c>
      <c r="AU24" s="154">
        <f t="shared" si="1"/>
        <v>1</v>
      </c>
      <c r="AV24" s="22" t="s">
        <v>14</v>
      </c>
      <c r="AX24" s="154" t="s">
        <v>758</v>
      </c>
      <c r="AY24" s="154">
        <f>IFERROR(HLOOKUP($AY$1,Deelnemers!$I24:$W24,1,FALSE),0)</f>
        <v>0</v>
      </c>
    </row>
    <row r="25" spans="1:51" s="154" customFormat="1" x14ac:dyDescent="0.25">
      <c r="A25" s="62" t="str">
        <f>CONCATENATE(Deelnemers!$B25," - ",AS25)</f>
        <v>24 - Mike M.</v>
      </c>
      <c r="B25" s="59">
        <v>24</v>
      </c>
      <c r="C25" s="177" t="s">
        <v>576</v>
      </c>
      <c r="D25" s="60" t="s">
        <v>14</v>
      </c>
      <c r="E25" s="61" t="s">
        <v>305</v>
      </c>
      <c r="F25" s="189" t="str">
        <f>VLOOKUP(Deelnemers!$B25,Deelnemers!$B$129:$D$303,3,0)</f>
        <v>CCC Team</v>
      </c>
      <c r="G25" s="51" t="s">
        <v>541</v>
      </c>
      <c r="H25" s="62"/>
      <c r="I25" s="52">
        <v>33</v>
      </c>
      <c r="J25" s="52">
        <v>1</v>
      </c>
      <c r="K25" s="52">
        <v>11</v>
      </c>
      <c r="L25" s="52">
        <v>61</v>
      </c>
      <c r="M25" s="52">
        <v>73</v>
      </c>
      <c r="N25" s="52">
        <v>21</v>
      </c>
      <c r="O25" s="52">
        <v>111</v>
      </c>
      <c r="P25" s="52">
        <v>81</v>
      </c>
      <c r="Q25" s="52">
        <v>23</v>
      </c>
      <c r="R25" s="52">
        <v>22</v>
      </c>
      <c r="S25" s="52">
        <v>71</v>
      </c>
      <c r="T25" s="52">
        <v>12</v>
      </c>
      <c r="U25" s="52">
        <v>41</v>
      </c>
      <c r="V25" s="52">
        <v>184</v>
      </c>
      <c r="W25" s="52">
        <v>142</v>
      </c>
      <c r="X25" s="62"/>
      <c r="Y25" s="62">
        <f>VLOOKUP(Deelnemers!$I25,rennerstabel!$E:$H,4,0)*2</f>
        <v>0</v>
      </c>
      <c r="Z25" s="62">
        <f>VLOOKUP(Deelnemers!$J25,rennerstabel!$E:$H,4,0)</f>
        <v>0</v>
      </c>
      <c r="AA25" s="62">
        <f>VLOOKUP(Deelnemers!$K25,rennerstabel!$E:$H,4,0)</f>
        <v>0</v>
      </c>
      <c r="AB25" s="62">
        <f>VLOOKUP(Deelnemers!$L25,rennerstabel!$E:$H,4,0)</f>
        <v>0</v>
      </c>
      <c r="AC25" s="62">
        <f>VLOOKUP(Deelnemers!$M25,rennerstabel!$E:$H,4,0)</f>
        <v>15</v>
      </c>
      <c r="AD25" s="62">
        <f>VLOOKUP(Deelnemers!$N25,rennerstabel!$E:$H,4,0)</f>
        <v>0</v>
      </c>
      <c r="AE25" s="62">
        <f>VLOOKUP(Deelnemers!$O25,rennerstabel!$E:$H,4,0)</f>
        <v>0</v>
      </c>
      <c r="AF25" s="62">
        <f>VLOOKUP(Deelnemers!$P25,rennerstabel!$E:$H,4,0)</f>
        <v>10</v>
      </c>
      <c r="AG25" s="62">
        <f>VLOOKUP(Deelnemers!$Q25,rennerstabel!$E:$H,4,0)</f>
        <v>0</v>
      </c>
      <c r="AH25" s="62">
        <f>VLOOKUP(Deelnemers!$R25,rennerstabel!$E:$H,4,0)</f>
        <v>20</v>
      </c>
      <c r="AI25" s="62">
        <f>VLOOKUP(Deelnemers!$S25,rennerstabel!$E:$H,4,0)</f>
        <v>0</v>
      </c>
      <c r="AJ25" s="62">
        <f>VLOOKUP(Deelnemers!$T25,rennerstabel!$E:$H,4,0)</f>
        <v>0</v>
      </c>
      <c r="AK25" s="62">
        <f>VLOOKUP(Deelnemers!$U25,rennerstabel!$E:$H,4,0)</f>
        <v>0</v>
      </c>
      <c r="AL25" s="62">
        <f>VLOOKUP(Deelnemers!$V25,rennerstabel!$E:$H,4,0)</f>
        <v>0</v>
      </c>
      <c r="AM25" s="62">
        <f>VLOOKUP(Deelnemers!$W25,rennerstabel!$E:$H,4,0)</f>
        <v>0</v>
      </c>
      <c r="AN25" s="53">
        <f t="shared" si="0"/>
        <v>45</v>
      </c>
      <c r="AO25" s="54">
        <f>VLOOKUP(Deelnemers!$I25,rennerstabel!$E:$K,5,0)*2+VLOOKUP(Deelnemers!$J25,rennerstabel!$E:$K,5,0)+VLOOKUP(Deelnemers!$K25,rennerstabel!$E:$K,5,0)+VLOOKUP(Deelnemers!$L25,rennerstabel!$E:$K,5,0)+VLOOKUP(Deelnemers!$M25,rennerstabel!$E:$K,5,0)+VLOOKUP(Deelnemers!$N25,rennerstabel!$E:$K,5,0)+VLOOKUP(Deelnemers!$O25,rennerstabel!$E:$K,5,0)+VLOOKUP(Deelnemers!$P25,rennerstabel!$E:$K,5,0)+VLOOKUP(Deelnemers!$Q25,rennerstabel!$E:$K,5,0)+VLOOKUP(Deelnemers!$R25,rennerstabel!$E:$K,5,0)+VLOOKUP(Deelnemers!$S25,rennerstabel!$E:$K,5,0)+VLOOKUP(Deelnemers!$T25,rennerstabel!$E:$K,5,0)+VLOOKUP(Deelnemers!$U25,rennerstabel!$E:$K,5,0)+VLOOKUP(Deelnemers!$V25,rennerstabel!$E:$K,5,0)+VLOOKUP(Deelnemers!$W25,rennerstabel!$E:$K,5,0)</f>
        <v>45</v>
      </c>
      <c r="AP25" s="55">
        <f>VLOOKUP(Deelnemers!$I25,rennerstabel!$E:$K,6,0)*2+VLOOKUP(Deelnemers!$J25,rennerstabel!$E:$K,6,0)+VLOOKUP(Deelnemers!$K25,rennerstabel!$E:$K,6,0)+VLOOKUP(Deelnemers!$L25,rennerstabel!$E:$K,6,0)+VLOOKUP(Deelnemers!$M25,rennerstabel!$E:$K,6,0)+VLOOKUP(Deelnemers!$N25,rennerstabel!$E:$K,6,0)+VLOOKUP(Deelnemers!$O25,rennerstabel!$E:$K,6,0)+VLOOKUP(Deelnemers!$P25,rennerstabel!$E:$K,6,0)+VLOOKUP(Deelnemers!$Q25,rennerstabel!$E:$K,6,0)+VLOOKUP(Deelnemers!$R25,rennerstabel!$E:$K,6,0)+VLOOKUP(Deelnemers!$S25,rennerstabel!$E:$K,6,0)+VLOOKUP(Deelnemers!$T25,rennerstabel!$E:$K,6,0)+VLOOKUP(Deelnemers!$U25,rennerstabel!$E:$K,6,0)+VLOOKUP(Deelnemers!$V25,rennerstabel!$E:$K,6,0)+VLOOKUP(Deelnemers!$W25,rennerstabel!$E:$K,6,0)</f>
        <v>0</v>
      </c>
      <c r="AQ25" s="56">
        <f>VLOOKUP(Deelnemers!$I25,rennerstabel!$E:$K,7,0)*2+VLOOKUP(Deelnemers!$J25,rennerstabel!$E:$K,7,0)+VLOOKUP(Deelnemers!$K25,rennerstabel!$E:$K,7,0)+VLOOKUP(Deelnemers!$L25,rennerstabel!$E:$K,7,0)+VLOOKUP(Deelnemers!$M25,rennerstabel!$E:$K,7,0)+VLOOKUP(Deelnemers!$N25,rennerstabel!$E:$K,7,0)+VLOOKUP(Deelnemers!$O25,rennerstabel!$E:$K,7,0)+VLOOKUP(Deelnemers!$P25,rennerstabel!$E:$K,7,0)+VLOOKUP(Deelnemers!$Q25,rennerstabel!$E:$K,7,0)+VLOOKUP(Deelnemers!$R25,rennerstabel!$E:$K,7,0)+VLOOKUP(Deelnemers!$S25,rennerstabel!$E:$K,7,0)+VLOOKUP(Deelnemers!$T25,rennerstabel!$E:$K,7,0)+VLOOKUP(Deelnemers!$U25,rennerstabel!$E:$K,7,0)+VLOOKUP(Deelnemers!$V25,rennerstabel!$E:$K,7,0)+VLOOKUP(Deelnemers!$W25,rennerstabel!$E:$K,7,0)</f>
        <v>0</v>
      </c>
      <c r="AR25" s="63">
        <f>Deelnemers!$AN25</f>
        <v>45</v>
      </c>
      <c r="AS25" s="170" t="s">
        <v>575</v>
      </c>
      <c r="AT25" s="52">
        <f>RANK(Deelnemers!$AN25,Deelnemers!$AN$2:$AN$125)</f>
        <v>36</v>
      </c>
      <c r="AU25" s="154">
        <f t="shared" si="1"/>
        <v>1</v>
      </c>
      <c r="AV25" s="22" t="s">
        <v>14</v>
      </c>
      <c r="AX25" s="154" t="s">
        <v>758</v>
      </c>
      <c r="AY25" s="154">
        <f>IFERROR(HLOOKUP($AY$1,Deelnemers!$I25:$W25,1,FALSE),0)</f>
        <v>0</v>
      </c>
    </row>
    <row r="26" spans="1:51" s="154" customFormat="1" x14ac:dyDescent="0.25">
      <c r="A26" s="52" t="str">
        <f>CONCATENATE(Deelnemers!$B26," - ",AS26)</f>
        <v>25 - Hans V.</v>
      </c>
      <c r="B26" s="49">
        <v>25</v>
      </c>
      <c r="C26" s="176" t="s">
        <v>14</v>
      </c>
      <c r="D26" s="51" t="s">
        <v>14</v>
      </c>
      <c r="E26" s="51" t="s">
        <v>302</v>
      </c>
      <c r="F26" s="190" t="str">
        <f>VLOOKUP(Deelnemers!$B26,Deelnemers!$B$129:$D$303,3,0)</f>
        <v>Groupama FDJ</v>
      </c>
      <c r="G26" s="51" t="s">
        <v>541</v>
      </c>
      <c r="H26" s="52"/>
      <c r="I26" s="52">
        <v>11</v>
      </c>
      <c r="J26" s="52">
        <v>1</v>
      </c>
      <c r="K26" s="52">
        <v>21</v>
      </c>
      <c r="L26" s="52">
        <v>12</v>
      </c>
      <c r="M26" s="52">
        <v>192</v>
      </c>
      <c r="N26" s="52">
        <v>31</v>
      </c>
      <c r="O26" s="52">
        <v>33</v>
      </c>
      <c r="P26" s="52">
        <v>14</v>
      </c>
      <c r="Q26" s="52">
        <v>73</v>
      </c>
      <c r="R26" s="52">
        <v>22</v>
      </c>
      <c r="S26" s="52">
        <v>61</v>
      </c>
      <c r="T26" s="52">
        <v>131</v>
      </c>
      <c r="U26" s="52">
        <v>42</v>
      </c>
      <c r="V26" s="52">
        <v>81</v>
      </c>
      <c r="W26" s="52">
        <v>62</v>
      </c>
      <c r="X26" s="52"/>
      <c r="Y26" s="52">
        <f>VLOOKUP(Deelnemers!$I26,rennerstabel!$E:$H,4,0)*2</f>
        <v>0</v>
      </c>
      <c r="Z26" s="52">
        <f>VLOOKUP(Deelnemers!$J26,rennerstabel!$E:$H,4,0)</f>
        <v>0</v>
      </c>
      <c r="AA26" s="52">
        <f>VLOOKUP(Deelnemers!$K26,rennerstabel!$E:$H,4,0)</f>
        <v>0</v>
      </c>
      <c r="AB26" s="52">
        <f>VLOOKUP(Deelnemers!$L26,rennerstabel!$E:$H,4,0)</f>
        <v>0</v>
      </c>
      <c r="AC26" s="52">
        <f>VLOOKUP(Deelnemers!$M26,rennerstabel!$E:$H,4,0)</f>
        <v>0</v>
      </c>
      <c r="AD26" s="52">
        <f>VLOOKUP(Deelnemers!$N26,rennerstabel!$E:$H,4,0)</f>
        <v>0</v>
      </c>
      <c r="AE26" s="52">
        <f>VLOOKUP(Deelnemers!$O26,rennerstabel!$E:$H,4,0)</f>
        <v>0</v>
      </c>
      <c r="AF26" s="52">
        <f>VLOOKUP(Deelnemers!$P26,rennerstabel!$E:$H,4,0)</f>
        <v>0</v>
      </c>
      <c r="AG26" s="52">
        <f>VLOOKUP(Deelnemers!$Q26,rennerstabel!$E:$H,4,0)</f>
        <v>15</v>
      </c>
      <c r="AH26" s="52">
        <f>VLOOKUP(Deelnemers!$R26,rennerstabel!$E:$H,4,0)</f>
        <v>20</v>
      </c>
      <c r="AI26" s="52">
        <f>VLOOKUP(Deelnemers!$S26,rennerstabel!$E:$H,4,0)</f>
        <v>0</v>
      </c>
      <c r="AJ26" s="52">
        <f>VLOOKUP(Deelnemers!$T26,rennerstabel!$E:$H,4,0)</f>
        <v>0</v>
      </c>
      <c r="AK26" s="52">
        <f>VLOOKUP(Deelnemers!$U26,rennerstabel!$E:$H,4,0)</f>
        <v>0</v>
      </c>
      <c r="AL26" s="52">
        <f>VLOOKUP(Deelnemers!$V26,rennerstabel!$E:$H,4,0)</f>
        <v>10</v>
      </c>
      <c r="AM26" s="52">
        <f>VLOOKUP(Deelnemers!$W26,rennerstabel!$E:$H,4,0)</f>
        <v>0</v>
      </c>
      <c r="AN26" s="53">
        <f t="shared" si="0"/>
        <v>45</v>
      </c>
      <c r="AO26" s="54">
        <f>VLOOKUP(Deelnemers!$I26,rennerstabel!$E:$K,5,0)*2+VLOOKUP(Deelnemers!$J26,rennerstabel!$E:$K,5,0)+VLOOKUP(Deelnemers!$K26,rennerstabel!$E:$K,5,0)+VLOOKUP(Deelnemers!$L26,rennerstabel!$E:$K,5,0)+VLOOKUP(Deelnemers!$M26,rennerstabel!$E:$K,5,0)+VLOOKUP(Deelnemers!$N26,rennerstabel!$E:$K,5,0)+VLOOKUP(Deelnemers!$O26,rennerstabel!$E:$K,5,0)+VLOOKUP(Deelnemers!$P26,rennerstabel!$E:$K,5,0)+VLOOKUP(Deelnemers!$Q26,rennerstabel!$E:$K,5,0)+VLOOKUP(Deelnemers!$R26,rennerstabel!$E:$K,5,0)+VLOOKUP(Deelnemers!$S26,rennerstabel!$E:$K,5,0)+VLOOKUP(Deelnemers!$T26,rennerstabel!$E:$K,5,0)+VLOOKUP(Deelnemers!$U26,rennerstabel!$E:$K,5,0)+VLOOKUP(Deelnemers!$V26,rennerstabel!$E:$K,5,0)+VLOOKUP(Deelnemers!$W26,rennerstabel!$E:$K,5,0)</f>
        <v>45</v>
      </c>
      <c r="AP26" s="55">
        <f>VLOOKUP(Deelnemers!$I26,rennerstabel!$E:$K,6,0)*2+VLOOKUP(Deelnemers!$J26,rennerstabel!$E:$K,6,0)+VLOOKUP(Deelnemers!$K26,rennerstabel!$E:$K,6,0)+VLOOKUP(Deelnemers!$L26,rennerstabel!$E:$K,6,0)+VLOOKUP(Deelnemers!$M26,rennerstabel!$E:$K,6,0)+VLOOKUP(Deelnemers!$N26,rennerstabel!$E:$K,6,0)+VLOOKUP(Deelnemers!$O26,rennerstabel!$E:$K,6,0)+VLOOKUP(Deelnemers!$P26,rennerstabel!$E:$K,6,0)+VLOOKUP(Deelnemers!$Q26,rennerstabel!$E:$K,6,0)+VLOOKUP(Deelnemers!$R26,rennerstabel!$E:$K,6,0)+VLOOKUP(Deelnemers!$S26,rennerstabel!$E:$K,6,0)+VLOOKUP(Deelnemers!$T26,rennerstabel!$E:$K,6,0)+VLOOKUP(Deelnemers!$U26,rennerstabel!$E:$K,6,0)+VLOOKUP(Deelnemers!$V26,rennerstabel!$E:$K,6,0)+VLOOKUP(Deelnemers!$W26,rennerstabel!$E:$K,6,0)</f>
        <v>0</v>
      </c>
      <c r="AQ26" s="56">
        <f>VLOOKUP(Deelnemers!$I26,rennerstabel!$E:$K,7,0)*2+VLOOKUP(Deelnemers!$J26,rennerstabel!$E:$K,7,0)+VLOOKUP(Deelnemers!$K26,rennerstabel!$E:$K,7,0)+VLOOKUP(Deelnemers!$L26,rennerstabel!$E:$K,7,0)+VLOOKUP(Deelnemers!$M26,rennerstabel!$E:$K,7,0)+VLOOKUP(Deelnemers!$N26,rennerstabel!$E:$K,7,0)+VLOOKUP(Deelnemers!$O26,rennerstabel!$E:$K,7,0)+VLOOKUP(Deelnemers!$P26,rennerstabel!$E:$K,7,0)+VLOOKUP(Deelnemers!$Q26,rennerstabel!$E:$K,7,0)+VLOOKUP(Deelnemers!$R26,rennerstabel!$E:$K,7,0)+VLOOKUP(Deelnemers!$S26,rennerstabel!$E:$K,7,0)+VLOOKUP(Deelnemers!$T26,rennerstabel!$E:$K,7,0)+VLOOKUP(Deelnemers!$U26,rennerstabel!$E:$K,7,0)+VLOOKUP(Deelnemers!$V26,rennerstabel!$E:$K,7,0)+VLOOKUP(Deelnemers!$W26,rennerstabel!$E:$K,7,0)</f>
        <v>0</v>
      </c>
      <c r="AR26" s="58">
        <f>Deelnemers!$AN26</f>
        <v>45</v>
      </c>
      <c r="AS26" s="170" t="s">
        <v>577</v>
      </c>
      <c r="AT26" s="52">
        <f>RANK(Deelnemers!$AN26,Deelnemers!$AN$2:$AN$125)</f>
        <v>36</v>
      </c>
      <c r="AU26" s="154">
        <f t="shared" si="1"/>
        <v>1</v>
      </c>
      <c r="AV26" s="22" t="s">
        <v>14</v>
      </c>
      <c r="AX26" s="154" t="s">
        <v>758</v>
      </c>
      <c r="AY26" s="154">
        <f>IFERROR(HLOOKUP($AY$1,Deelnemers!$I26:$W26,1,FALSE),0)</f>
        <v>0</v>
      </c>
    </row>
    <row r="27" spans="1:51" s="154" customFormat="1" x14ac:dyDescent="0.25">
      <c r="A27" s="62" t="str">
        <f>CONCATENATE(Deelnemers!$B27," - ",AS27)</f>
        <v>26 - Pascal van der B.</v>
      </c>
      <c r="B27" s="59">
        <v>26</v>
      </c>
      <c r="C27" s="177" t="s">
        <v>578</v>
      </c>
      <c r="D27" s="60" t="s">
        <v>14</v>
      </c>
      <c r="E27" s="61" t="s">
        <v>301</v>
      </c>
      <c r="F27" s="189" t="str">
        <f>VLOOKUP(Deelnemers!$B27,Deelnemers!$B$129:$D$303,3,0)</f>
        <v>Deceuninck - Quick Step</v>
      </c>
      <c r="G27" s="51" t="s">
        <v>541</v>
      </c>
      <c r="H27" s="62"/>
      <c r="I27" s="52">
        <v>12</v>
      </c>
      <c r="J27" s="52">
        <v>1</v>
      </c>
      <c r="K27" s="52">
        <v>3</v>
      </c>
      <c r="L27" s="52">
        <v>4</v>
      </c>
      <c r="M27" s="52">
        <v>11</v>
      </c>
      <c r="N27" s="52">
        <v>14</v>
      </c>
      <c r="O27" s="52">
        <v>21</v>
      </c>
      <c r="P27" s="52">
        <v>22</v>
      </c>
      <c r="Q27" s="52">
        <v>33</v>
      </c>
      <c r="R27" s="52">
        <v>73</v>
      </c>
      <c r="S27" s="52">
        <v>81</v>
      </c>
      <c r="T27" s="52">
        <v>111</v>
      </c>
      <c r="U27" s="52">
        <v>103</v>
      </c>
      <c r="V27" s="52">
        <v>183</v>
      </c>
      <c r="W27" s="52">
        <v>184</v>
      </c>
      <c r="X27" s="62"/>
      <c r="Y27" s="62">
        <f>VLOOKUP(Deelnemers!$I27,rennerstabel!$E:$H,4,0)*2</f>
        <v>0</v>
      </c>
      <c r="Z27" s="62">
        <f>VLOOKUP(Deelnemers!$J27,rennerstabel!$E:$H,4,0)</f>
        <v>0</v>
      </c>
      <c r="AA27" s="62">
        <f>VLOOKUP(Deelnemers!$K27,rennerstabel!$E:$H,4,0)</f>
        <v>0</v>
      </c>
      <c r="AB27" s="62">
        <f>VLOOKUP(Deelnemers!$L27,rennerstabel!$E:$H,4,0)</f>
        <v>0</v>
      </c>
      <c r="AC27" s="62">
        <f>VLOOKUP(Deelnemers!$M27,rennerstabel!$E:$H,4,0)</f>
        <v>0</v>
      </c>
      <c r="AD27" s="62">
        <f>VLOOKUP(Deelnemers!$N27,rennerstabel!$E:$H,4,0)</f>
        <v>0</v>
      </c>
      <c r="AE27" s="62">
        <f>VLOOKUP(Deelnemers!$O27,rennerstabel!$E:$H,4,0)</f>
        <v>0</v>
      </c>
      <c r="AF27" s="62">
        <f>VLOOKUP(Deelnemers!$P27,rennerstabel!$E:$H,4,0)</f>
        <v>20</v>
      </c>
      <c r="AG27" s="62">
        <f>VLOOKUP(Deelnemers!$Q27,rennerstabel!$E:$H,4,0)</f>
        <v>0</v>
      </c>
      <c r="AH27" s="62">
        <f>VLOOKUP(Deelnemers!$R27,rennerstabel!$E:$H,4,0)</f>
        <v>15</v>
      </c>
      <c r="AI27" s="62">
        <f>VLOOKUP(Deelnemers!$S27,rennerstabel!$E:$H,4,0)</f>
        <v>10</v>
      </c>
      <c r="AJ27" s="62">
        <f>VLOOKUP(Deelnemers!$T27,rennerstabel!$E:$H,4,0)</f>
        <v>0</v>
      </c>
      <c r="AK27" s="62">
        <f>VLOOKUP(Deelnemers!$U27,rennerstabel!$E:$H,4,0)</f>
        <v>0</v>
      </c>
      <c r="AL27" s="62">
        <f>VLOOKUP(Deelnemers!$V27,rennerstabel!$E:$H,4,0)</f>
        <v>35</v>
      </c>
      <c r="AM27" s="62">
        <f>VLOOKUP(Deelnemers!$W27,rennerstabel!$E:$H,4,0)</f>
        <v>0</v>
      </c>
      <c r="AN27" s="53">
        <f t="shared" si="0"/>
        <v>80</v>
      </c>
      <c r="AO27" s="54">
        <f>VLOOKUP(Deelnemers!$I27,rennerstabel!$E:$K,5,0)*2+VLOOKUP(Deelnemers!$J27,rennerstabel!$E:$K,5,0)+VLOOKUP(Deelnemers!$K27,rennerstabel!$E:$K,5,0)+VLOOKUP(Deelnemers!$L27,rennerstabel!$E:$K,5,0)+VLOOKUP(Deelnemers!$M27,rennerstabel!$E:$K,5,0)+VLOOKUP(Deelnemers!$N27,rennerstabel!$E:$K,5,0)+VLOOKUP(Deelnemers!$O27,rennerstabel!$E:$K,5,0)+VLOOKUP(Deelnemers!$P27,rennerstabel!$E:$K,5,0)+VLOOKUP(Deelnemers!$Q27,rennerstabel!$E:$K,5,0)+VLOOKUP(Deelnemers!$R27,rennerstabel!$E:$K,5,0)+VLOOKUP(Deelnemers!$S27,rennerstabel!$E:$K,5,0)+VLOOKUP(Deelnemers!$T27,rennerstabel!$E:$K,5,0)+VLOOKUP(Deelnemers!$U27,rennerstabel!$E:$K,5,0)+VLOOKUP(Deelnemers!$V27,rennerstabel!$E:$K,5,0)+VLOOKUP(Deelnemers!$W27,rennerstabel!$E:$K,5,0)</f>
        <v>80</v>
      </c>
      <c r="AP27" s="55">
        <f>VLOOKUP(Deelnemers!$I27,rennerstabel!$E:$K,6,0)*2+VLOOKUP(Deelnemers!$J27,rennerstabel!$E:$K,6,0)+VLOOKUP(Deelnemers!$K27,rennerstabel!$E:$K,6,0)+VLOOKUP(Deelnemers!$L27,rennerstabel!$E:$K,6,0)+VLOOKUP(Deelnemers!$M27,rennerstabel!$E:$K,6,0)+VLOOKUP(Deelnemers!$N27,rennerstabel!$E:$K,6,0)+VLOOKUP(Deelnemers!$O27,rennerstabel!$E:$K,6,0)+VLOOKUP(Deelnemers!$P27,rennerstabel!$E:$K,6,0)+VLOOKUP(Deelnemers!$Q27,rennerstabel!$E:$K,6,0)+VLOOKUP(Deelnemers!$R27,rennerstabel!$E:$K,6,0)+VLOOKUP(Deelnemers!$S27,rennerstabel!$E:$K,6,0)+VLOOKUP(Deelnemers!$T27,rennerstabel!$E:$K,6,0)+VLOOKUP(Deelnemers!$U27,rennerstabel!$E:$K,6,0)+VLOOKUP(Deelnemers!$V27,rennerstabel!$E:$K,6,0)+VLOOKUP(Deelnemers!$W27,rennerstabel!$E:$K,6,0)</f>
        <v>0</v>
      </c>
      <c r="AQ27" s="56">
        <f>VLOOKUP(Deelnemers!$I27,rennerstabel!$E:$K,7,0)*2+VLOOKUP(Deelnemers!$J27,rennerstabel!$E:$K,7,0)+VLOOKUP(Deelnemers!$K27,rennerstabel!$E:$K,7,0)+VLOOKUP(Deelnemers!$L27,rennerstabel!$E:$K,7,0)+VLOOKUP(Deelnemers!$M27,rennerstabel!$E:$K,7,0)+VLOOKUP(Deelnemers!$N27,rennerstabel!$E:$K,7,0)+VLOOKUP(Deelnemers!$O27,rennerstabel!$E:$K,7,0)+VLOOKUP(Deelnemers!$P27,rennerstabel!$E:$K,7,0)+VLOOKUP(Deelnemers!$Q27,rennerstabel!$E:$K,7,0)+VLOOKUP(Deelnemers!$R27,rennerstabel!$E:$K,7,0)+VLOOKUP(Deelnemers!$S27,rennerstabel!$E:$K,7,0)+VLOOKUP(Deelnemers!$T27,rennerstabel!$E:$K,7,0)+VLOOKUP(Deelnemers!$U27,rennerstabel!$E:$K,7,0)+VLOOKUP(Deelnemers!$V27,rennerstabel!$E:$K,7,0)+VLOOKUP(Deelnemers!$W27,rennerstabel!$E:$K,7,0)</f>
        <v>0</v>
      </c>
      <c r="AR27" s="63">
        <f>Deelnemers!$AN27</f>
        <v>80</v>
      </c>
      <c r="AS27" s="170" t="s">
        <v>579</v>
      </c>
      <c r="AT27" s="52">
        <f>RANK(Deelnemers!$AN27,Deelnemers!$AN$2:$AN$125)</f>
        <v>5</v>
      </c>
      <c r="AU27" s="154">
        <f t="shared" si="1"/>
        <v>1</v>
      </c>
      <c r="AV27" s="22" t="s">
        <v>14</v>
      </c>
      <c r="AX27" s="154" t="s">
        <v>758</v>
      </c>
      <c r="AY27" s="154">
        <f>IFERROR(HLOOKUP($AY$1,Deelnemers!$I27:$W27,1,FALSE),0)</f>
        <v>0</v>
      </c>
    </row>
    <row r="28" spans="1:51" s="154" customFormat="1" x14ac:dyDescent="0.25">
      <c r="A28" s="52" t="str">
        <f>CONCATENATE(Deelnemers!$B28," - ",AS28)</f>
        <v>27 - Wouter W.</v>
      </c>
      <c r="B28" s="49">
        <v>27</v>
      </c>
      <c r="C28" s="176" t="s">
        <v>14</v>
      </c>
      <c r="D28" s="51" t="s">
        <v>14</v>
      </c>
      <c r="E28" s="51" t="s">
        <v>300</v>
      </c>
      <c r="F28" s="190" t="str">
        <f>VLOOKUP(Deelnemers!$B28,Deelnemers!$B$129:$D$303,3,0)</f>
        <v>Lotto Soudal</v>
      </c>
      <c r="G28" s="51" t="s">
        <v>541</v>
      </c>
      <c r="H28" s="52"/>
      <c r="I28" s="52">
        <v>11</v>
      </c>
      <c r="J28" s="52">
        <v>1</v>
      </c>
      <c r="K28" s="52">
        <v>12</v>
      </c>
      <c r="L28" s="52">
        <v>2</v>
      </c>
      <c r="M28" s="52">
        <v>14</v>
      </c>
      <c r="N28" s="52">
        <v>21</v>
      </c>
      <c r="O28" s="52">
        <v>103</v>
      </c>
      <c r="P28" s="52">
        <v>62</v>
      </c>
      <c r="Q28" s="52">
        <v>31</v>
      </c>
      <c r="R28" s="52">
        <v>73</v>
      </c>
      <c r="S28" s="52">
        <v>71</v>
      </c>
      <c r="T28" s="52">
        <v>101</v>
      </c>
      <c r="U28" s="52">
        <v>33</v>
      </c>
      <c r="V28" s="52">
        <v>81</v>
      </c>
      <c r="W28" s="52">
        <v>91</v>
      </c>
      <c r="X28" s="52"/>
      <c r="Y28" s="52">
        <f>VLOOKUP(Deelnemers!$I28,rennerstabel!$E:$H,4,0)*2</f>
        <v>0</v>
      </c>
      <c r="Z28" s="52">
        <f>VLOOKUP(Deelnemers!$J28,rennerstabel!$E:$H,4,0)</f>
        <v>0</v>
      </c>
      <c r="AA28" s="52">
        <f>VLOOKUP(Deelnemers!$K28,rennerstabel!$E:$H,4,0)</f>
        <v>0</v>
      </c>
      <c r="AB28" s="52">
        <f>VLOOKUP(Deelnemers!$L28,rennerstabel!$E:$H,4,0)</f>
        <v>0</v>
      </c>
      <c r="AC28" s="52">
        <f>VLOOKUP(Deelnemers!$M28,rennerstabel!$E:$H,4,0)</f>
        <v>0</v>
      </c>
      <c r="AD28" s="52">
        <f>VLOOKUP(Deelnemers!$N28,rennerstabel!$E:$H,4,0)</f>
        <v>0</v>
      </c>
      <c r="AE28" s="52">
        <f>VLOOKUP(Deelnemers!$O28,rennerstabel!$E:$H,4,0)</f>
        <v>0</v>
      </c>
      <c r="AF28" s="52">
        <f>VLOOKUP(Deelnemers!$P28,rennerstabel!$E:$H,4,0)</f>
        <v>0</v>
      </c>
      <c r="AG28" s="52">
        <f>VLOOKUP(Deelnemers!$Q28,rennerstabel!$E:$H,4,0)</f>
        <v>0</v>
      </c>
      <c r="AH28" s="52">
        <f>VLOOKUP(Deelnemers!$R28,rennerstabel!$E:$H,4,0)</f>
        <v>15</v>
      </c>
      <c r="AI28" s="52">
        <f>VLOOKUP(Deelnemers!$S28,rennerstabel!$E:$H,4,0)</f>
        <v>0</v>
      </c>
      <c r="AJ28" s="52">
        <f>VLOOKUP(Deelnemers!$T28,rennerstabel!$E:$H,4,0)</f>
        <v>0</v>
      </c>
      <c r="AK28" s="52">
        <f>VLOOKUP(Deelnemers!$U28,rennerstabel!$E:$H,4,0)</f>
        <v>0</v>
      </c>
      <c r="AL28" s="52">
        <f>VLOOKUP(Deelnemers!$V28,rennerstabel!$E:$H,4,0)</f>
        <v>10</v>
      </c>
      <c r="AM28" s="52">
        <f>VLOOKUP(Deelnemers!$W28,rennerstabel!$E:$H,4,0)</f>
        <v>0</v>
      </c>
      <c r="AN28" s="53">
        <f t="shared" si="0"/>
        <v>25</v>
      </c>
      <c r="AO28" s="54">
        <f>VLOOKUP(Deelnemers!$I28,rennerstabel!$E:$K,5,0)*2+VLOOKUP(Deelnemers!$J28,rennerstabel!$E:$K,5,0)+VLOOKUP(Deelnemers!$K28,rennerstabel!$E:$K,5,0)+VLOOKUP(Deelnemers!$L28,rennerstabel!$E:$K,5,0)+VLOOKUP(Deelnemers!$M28,rennerstabel!$E:$K,5,0)+VLOOKUP(Deelnemers!$N28,rennerstabel!$E:$K,5,0)+VLOOKUP(Deelnemers!$O28,rennerstabel!$E:$K,5,0)+VLOOKUP(Deelnemers!$P28,rennerstabel!$E:$K,5,0)+VLOOKUP(Deelnemers!$Q28,rennerstabel!$E:$K,5,0)+VLOOKUP(Deelnemers!$R28,rennerstabel!$E:$K,5,0)+VLOOKUP(Deelnemers!$S28,rennerstabel!$E:$K,5,0)+VLOOKUP(Deelnemers!$T28,rennerstabel!$E:$K,5,0)+VLOOKUP(Deelnemers!$U28,rennerstabel!$E:$K,5,0)+VLOOKUP(Deelnemers!$V28,rennerstabel!$E:$K,5,0)+VLOOKUP(Deelnemers!$W28,rennerstabel!$E:$K,5,0)</f>
        <v>25</v>
      </c>
      <c r="AP28" s="55">
        <f>VLOOKUP(Deelnemers!$I28,rennerstabel!$E:$K,6,0)*2+VLOOKUP(Deelnemers!$J28,rennerstabel!$E:$K,6,0)+VLOOKUP(Deelnemers!$K28,rennerstabel!$E:$K,6,0)+VLOOKUP(Deelnemers!$L28,rennerstabel!$E:$K,6,0)+VLOOKUP(Deelnemers!$M28,rennerstabel!$E:$K,6,0)+VLOOKUP(Deelnemers!$N28,rennerstabel!$E:$K,6,0)+VLOOKUP(Deelnemers!$O28,rennerstabel!$E:$K,6,0)+VLOOKUP(Deelnemers!$P28,rennerstabel!$E:$K,6,0)+VLOOKUP(Deelnemers!$Q28,rennerstabel!$E:$K,6,0)+VLOOKUP(Deelnemers!$R28,rennerstabel!$E:$K,6,0)+VLOOKUP(Deelnemers!$S28,rennerstabel!$E:$K,6,0)+VLOOKUP(Deelnemers!$T28,rennerstabel!$E:$K,6,0)+VLOOKUP(Deelnemers!$U28,rennerstabel!$E:$K,6,0)+VLOOKUP(Deelnemers!$V28,rennerstabel!$E:$K,6,0)+VLOOKUP(Deelnemers!$W28,rennerstabel!$E:$K,6,0)</f>
        <v>0</v>
      </c>
      <c r="AQ28" s="56">
        <f>VLOOKUP(Deelnemers!$I28,rennerstabel!$E:$K,7,0)*2+VLOOKUP(Deelnemers!$J28,rennerstabel!$E:$K,7,0)+VLOOKUP(Deelnemers!$K28,rennerstabel!$E:$K,7,0)+VLOOKUP(Deelnemers!$L28,rennerstabel!$E:$K,7,0)+VLOOKUP(Deelnemers!$M28,rennerstabel!$E:$K,7,0)+VLOOKUP(Deelnemers!$N28,rennerstabel!$E:$K,7,0)+VLOOKUP(Deelnemers!$O28,rennerstabel!$E:$K,7,0)+VLOOKUP(Deelnemers!$P28,rennerstabel!$E:$K,7,0)+VLOOKUP(Deelnemers!$Q28,rennerstabel!$E:$K,7,0)+VLOOKUP(Deelnemers!$R28,rennerstabel!$E:$K,7,0)+VLOOKUP(Deelnemers!$S28,rennerstabel!$E:$K,7,0)+VLOOKUP(Deelnemers!$T28,rennerstabel!$E:$K,7,0)+VLOOKUP(Deelnemers!$U28,rennerstabel!$E:$K,7,0)+VLOOKUP(Deelnemers!$V28,rennerstabel!$E:$K,7,0)+VLOOKUP(Deelnemers!$W28,rennerstabel!$E:$K,7,0)</f>
        <v>0</v>
      </c>
      <c r="AR28" s="58">
        <f>Deelnemers!$AN28</f>
        <v>25</v>
      </c>
      <c r="AS28" s="170" t="s">
        <v>580</v>
      </c>
      <c r="AT28" s="52">
        <f>RANK(Deelnemers!$AN28,Deelnemers!$AN$2:$AN$125)</f>
        <v>86</v>
      </c>
      <c r="AU28" s="154">
        <f t="shared" si="1"/>
        <v>1</v>
      </c>
      <c r="AV28" s="22" t="s">
        <v>14</v>
      </c>
      <c r="AX28" s="154" t="s">
        <v>758</v>
      </c>
      <c r="AY28" s="154">
        <f>IFERROR(HLOOKUP($AY$1,Deelnemers!$I28:$W28,1,FALSE),0)</f>
        <v>0</v>
      </c>
    </row>
    <row r="29" spans="1:51" s="154" customFormat="1" x14ac:dyDescent="0.25">
      <c r="A29" s="62" t="str">
        <f>CONCATENATE(Deelnemers!$B29," - ",AS29)</f>
        <v>28 - Tinka H.</v>
      </c>
      <c r="B29" s="59">
        <v>28</v>
      </c>
      <c r="C29" s="177" t="s">
        <v>14</v>
      </c>
      <c r="D29" s="60" t="s">
        <v>14</v>
      </c>
      <c r="E29" s="61" t="s">
        <v>305</v>
      </c>
      <c r="F29" s="189" t="str">
        <f>VLOOKUP(Deelnemers!$B29,Deelnemers!$B$129:$D$303,3,0)</f>
        <v>Cofidis</v>
      </c>
      <c r="G29" s="51" t="s">
        <v>541</v>
      </c>
      <c r="H29" s="62"/>
      <c r="I29" s="52">
        <v>1</v>
      </c>
      <c r="J29" s="52">
        <v>21</v>
      </c>
      <c r="K29" s="52">
        <v>73</v>
      </c>
      <c r="L29" s="52">
        <v>33</v>
      </c>
      <c r="M29" s="52">
        <v>11</v>
      </c>
      <c r="N29" s="52">
        <v>51</v>
      </c>
      <c r="O29" s="52">
        <v>61</v>
      </c>
      <c r="P29" s="52">
        <v>65</v>
      </c>
      <c r="Q29" s="52">
        <v>81</v>
      </c>
      <c r="R29" s="52">
        <v>84</v>
      </c>
      <c r="S29" s="52">
        <v>92</v>
      </c>
      <c r="T29" s="52">
        <v>103</v>
      </c>
      <c r="U29" s="52">
        <v>121</v>
      </c>
      <c r="V29" s="52">
        <v>132</v>
      </c>
      <c r="W29" s="52">
        <v>183</v>
      </c>
      <c r="X29" s="62"/>
      <c r="Y29" s="62">
        <f>VLOOKUP(Deelnemers!$I29,rennerstabel!$E:$H,4,0)*2</f>
        <v>0</v>
      </c>
      <c r="Z29" s="62">
        <f>VLOOKUP(Deelnemers!$J29,rennerstabel!$E:$H,4,0)</f>
        <v>0</v>
      </c>
      <c r="AA29" s="62">
        <f>VLOOKUP(Deelnemers!$K29,rennerstabel!$E:$H,4,0)</f>
        <v>15</v>
      </c>
      <c r="AB29" s="62">
        <f>VLOOKUP(Deelnemers!$L29,rennerstabel!$E:$H,4,0)</f>
        <v>0</v>
      </c>
      <c r="AC29" s="62">
        <f>VLOOKUP(Deelnemers!$M29,rennerstabel!$E:$H,4,0)</f>
        <v>0</v>
      </c>
      <c r="AD29" s="62">
        <f>VLOOKUP(Deelnemers!$N29,rennerstabel!$E:$H,4,0)</f>
        <v>0</v>
      </c>
      <c r="AE29" s="62">
        <f>VLOOKUP(Deelnemers!$O29,rennerstabel!$E:$H,4,0)</f>
        <v>0</v>
      </c>
      <c r="AF29" s="62">
        <f>VLOOKUP(Deelnemers!$P29,rennerstabel!$E:$H,4,0)</f>
        <v>0</v>
      </c>
      <c r="AG29" s="62">
        <f>VLOOKUP(Deelnemers!$Q29,rennerstabel!$E:$H,4,0)</f>
        <v>10</v>
      </c>
      <c r="AH29" s="62">
        <f>VLOOKUP(Deelnemers!$R29,rennerstabel!$E:$H,4,0)</f>
        <v>0</v>
      </c>
      <c r="AI29" s="62">
        <f>VLOOKUP(Deelnemers!$S29,rennerstabel!$E:$H,4,0)</f>
        <v>0</v>
      </c>
      <c r="AJ29" s="62">
        <f>VLOOKUP(Deelnemers!$T29,rennerstabel!$E:$H,4,0)</f>
        <v>0</v>
      </c>
      <c r="AK29" s="62">
        <f>VLOOKUP(Deelnemers!$U29,rennerstabel!$E:$H,4,0)</f>
        <v>0</v>
      </c>
      <c r="AL29" s="62">
        <f>VLOOKUP(Deelnemers!$V29,rennerstabel!$E:$H,4,0)</f>
        <v>0</v>
      </c>
      <c r="AM29" s="62">
        <f>VLOOKUP(Deelnemers!$W29,rennerstabel!$E:$H,4,0)</f>
        <v>35</v>
      </c>
      <c r="AN29" s="53">
        <f t="shared" si="0"/>
        <v>60</v>
      </c>
      <c r="AO29" s="54">
        <f>VLOOKUP(Deelnemers!$I29,rennerstabel!$E:$K,5,0)*2+VLOOKUP(Deelnemers!$J29,rennerstabel!$E:$K,5,0)+VLOOKUP(Deelnemers!$K29,rennerstabel!$E:$K,5,0)+VLOOKUP(Deelnemers!$L29,rennerstabel!$E:$K,5,0)+VLOOKUP(Deelnemers!$M29,rennerstabel!$E:$K,5,0)+VLOOKUP(Deelnemers!$N29,rennerstabel!$E:$K,5,0)+VLOOKUP(Deelnemers!$O29,rennerstabel!$E:$K,5,0)+VLOOKUP(Deelnemers!$P29,rennerstabel!$E:$K,5,0)+VLOOKUP(Deelnemers!$Q29,rennerstabel!$E:$K,5,0)+VLOOKUP(Deelnemers!$R29,rennerstabel!$E:$K,5,0)+VLOOKUP(Deelnemers!$S29,rennerstabel!$E:$K,5,0)+VLOOKUP(Deelnemers!$T29,rennerstabel!$E:$K,5,0)+VLOOKUP(Deelnemers!$U29,rennerstabel!$E:$K,5,0)+VLOOKUP(Deelnemers!$V29,rennerstabel!$E:$K,5,0)+VLOOKUP(Deelnemers!$W29,rennerstabel!$E:$K,5,0)</f>
        <v>60</v>
      </c>
      <c r="AP29" s="55">
        <f>VLOOKUP(Deelnemers!$I29,rennerstabel!$E:$K,6,0)*2+VLOOKUP(Deelnemers!$J29,rennerstabel!$E:$K,6,0)+VLOOKUP(Deelnemers!$K29,rennerstabel!$E:$K,6,0)+VLOOKUP(Deelnemers!$L29,rennerstabel!$E:$K,6,0)+VLOOKUP(Deelnemers!$M29,rennerstabel!$E:$K,6,0)+VLOOKUP(Deelnemers!$N29,rennerstabel!$E:$K,6,0)+VLOOKUP(Deelnemers!$O29,rennerstabel!$E:$K,6,0)+VLOOKUP(Deelnemers!$P29,rennerstabel!$E:$K,6,0)+VLOOKUP(Deelnemers!$Q29,rennerstabel!$E:$K,6,0)+VLOOKUP(Deelnemers!$R29,rennerstabel!$E:$K,6,0)+VLOOKUP(Deelnemers!$S29,rennerstabel!$E:$K,6,0)+VLOOKUP(Deelnemers!$T29,rennerstabel!$E:$K,6,0)+VLOOKUP(Deelnemers!$U29,rennerstabel!$E:$K,6,0)+VLOOKUP(Deelnemers!$V29,rennerstabel!$E:$K,6,0)+VLOOKUP(Deelnemers!$W29,rennerstabel!$E:$K,6,0)</f>
        <v>0</v>
      </c>
      <c r="AQ29" s="56">
        <f>VLOOKUP(Deelnemers!$I29,rennerstabel!$E:$K,7,0)*2+VLOOKUP(Deelnemers!$J29,rennerstabel!$E:$K,7,0)+VLOOKUP(Deelnemers!$K29,rennerstabel!$E:$K,7,0)+VLOOKUP(Deelnemers!$L29,rennerstabel!$E:$K,7,0)+VLOOKUP(Deelnemers!$M29,rennerstabel!$E:$K,7,0)+VLOOKUP(Deelnemers!$N29,rennerstabel!$E:$K,7,0)+VLOOKUP(Deelnemers!$O29,rennerstabel!$E:$K,7,0)+VLOOKUP(Deelnemers!$P29,rennerstabel!$E:$K,7,0)+VLOOKUP(Deelnemers!$Q29,rennerstabel!$E:$K,7,0)+VLOOKUP(Deelnemers!$R29,rennerstabel!$E:$K,7,0)+VLOOKUP(Deelnemers!$S29,rennerstabel!$E:$K,7,0)+VLOOKUP(Deelnemers!$T29,rennerstabel!$E:$K,7,0)+VLOOKUP(Deelnemers!$U29,rennerstabel!$E:$K,7,0)+VLOOKUP(Deelnemers!$V29,rennerstabel!$E:$K,7,0)+VLOOKUP(Deelnemers!$W29,rennerstabel!$E:$K,7,0)</f>
        <v>0</v>
      </c>
      <c r="AR29" s="63">
        <f>Deelnemers!$AN29</f>
        <v>60</v>
      </c>
      <c r="AS29" s="170" t="s">
        <v>581</v>
      </c>
      <c r="AT29" s="52">
        <f>RANK(Deelnemers!$AN29,Deelnemers!$AN$2:$AN$125)</f>
        <v>17</v>
      </c>
      <c r="AU29" s="154">
        <f t="shared" si="1"/>
        <v>1</v>
      </c>
      <c r="AV29" s="22" t="s">
        <v>14</v>
      </c>
      <c r="AX29" s="154" t="s">
        <v>757</v>
      </c>
      <c r="AY29" s="154">
        <f>IFERROR(HLOOKUP($AY$1,Deelnemers!$I29:$W29,1,FALSE),0)</f>
        <v>0</v>
      </c>
    </row>
    <row r="30" spans="1:51" s="154" customFormat="1" x14ac:dyDescent="0.25">
      <c r="A30" s="52" t="str">
        <f>CONCATENATE(Deelnemers!$B30," - ",AS30)</f>
        <v>29 - Sander S.</v>
      </c>
      <c r="B30" s="49">
        <v>29</v>
      </c>
      <c r="C30" s="176" t="s">
        <v>583</v>
      </c>
      <c r="D30" s="51" t="s">
        <v>14</v>
      </c>
      <c r="E30" s="51" t="s">
        <v>739</v>
      </c>
      <c r="F30" s="190" t="str">
        <f>VLOOKUP(Deelnemers!$B30,Deelnemers!$B$129:$D$303,3,0)</f>
        <v>NTT Pro Cycling</v>
      </c>
      <c r="G30" s="51" t="s">
        <v>541</v>
      </c>
      <c r="H30" s="52"/>
      <c r="I30" s="52">
        <v>11</v>
      </c>
      <c r="J30" s="52">
        <v>184</v>
      </c>
      <c r="K30" s="52">
        <v>2</v>
      </c>
      <c r="L30" s="52">
        <v>12</v>
      </c>
      <c r="M30" s="52">
        <v>14</v>
      </c>
      <c r="N30" s="52">
        <v>21</v>
      </c>
      <c r="O30" s="52">
        <v>111</v>
      </c>
      <c r="P30" s="52">
        <v>74</v>
      </c>
      <c r="Q30" s="52">
        <v>192</v>
      </c>
      <c r="R30" s="52">
        <v>73</v>
      </c>
      <c r="S30" s="52">
        <v>183</v>
      </c>
      <c r="T30" s="52">
        <v>61</v>
      </c>
      <c r="U30" s="52">
        <v>3</v>
      </c>
      <c r="V30" s="52">
        <v>33</v>
      </c>
      <c r="W30" s="52">
        <v>171</v>
      </c>
      <c r="X30" s="52"/>
      <c r="Y30" s="52">
        <f>VLOOKUP(Deelnemers!$I30,rennerstabel!$E:$H,4,0)*2</f>
        <v>0</v>
      </c>
      <c r="Z30" s="52">
        <f>VLOOKUP(Deelnemers!$J30,rennerstabel!$E:$H,4,0)</f>
        <v>0</v>
      </c>
      <c r="AA30" s="52">
        <f>VLOOKUP(Deelnemers!$K30,rennerstabel!$E:$H,4,0)</f>
        <v>0</v>
      </c>
      <c r="AB30" s="52">
        <f>VLOOKUP(Deelnemers!$L30,rennerstabel!$E:$H,4,0)</f>
        <v>0</v>
      </c>
      <c r="AC30" s="52">
        <f>VLOOKUP(Deelnemers!$M30,rennerstabel!$E:$H,4,0)</f>
        <v>0</v>
      </c>
      <c r="AD30" s="52">
        <f>VLOOKUP(Deelnemers!$N30,rennerstabel!$E:$H,4,0)</f>
        <v>0</v>
      </c>
      <c r="AE30" s="52">
        <f>VLOOKUP(Deelnemers!$O30,rennerstabel!$E:$H,4,0)</f>
        <v>0</v>
      </c>
      <c r="AF30" s="52">
        <f>VLOOKUP(Deelnemers!$P30,rennerstabel!$E:$H,4,0)</f>
        <v>0</v>
      </c>
      <c r="AG30" s="52">
        <f>VLOOKUP(Deelnemers!$Q30,rennerstabel!$E:$H,4,0)</f>
        <v>0</v>
      </c>
      <c r="AH30" s="52">
        <f>VLOOKUP(Deelnemers!$R30,rennerstabel!$E:$H,4,0)</f>
        <v>15</v>
      </c>
      <c r="AI30" s="52">
        <f>VLOOKUP(Deelnemers!$S30,rennerstabel!$E:$H,4,0)</f>
        <v>35</v>
      </c>
      <c r="AJ30" s="52">
        <f>VLOOKUP(Deelnemers!$T30,rennerstabel!$E:$H,4,0)</f>
        <v>0</v>
      </c>
      <c r="AK30" s="52">
        <f>VLOOKUP(Deelnemers!$U30,rennerstabel!$E:$H,4,0)</f>
        <v>0</v>
      </c>
      <c r="AL30" s="52">
        <f>VLOOKUP(Deelnemers!$V30,rennerstabel!$E:$H,4,0)</f>
        <v>0</v>
      </c>
      <c r="AM30" s="52">
        <f>VLOOKUP(Deelnemers!$W30,rennerstabel!$E:$H,4,0)</f>
        <v>0</v>
      </c>
      <c r="AN30" s="53">
        <f t="shared" si="0"/>
        <v>50</v>
      </c>
      <c r="AO30" s="54">
        <f>VLOOKUP(Deelnemers!$I30,rennerstabel!$E:$K,5,0)*2+VLOOKUP(Deelnemers!$J30,rennerstabel!$E:$K,5,0)+VLOOKUP(Deelnemers!$K30,rennerstabel!$E:$K,5,0)+VLOOKUP(Deelnemers!$L30,rennerstabel!$E:$K,5,0)+VLOOKUP(Deelnemers!$M30,rennerstabel!$E:$K,5,0)+VLOOKUP(Deelnemers!$N30,rennerstabel!$E:$K,5,0)+VLOOKUP(Deelnemers!$O30,rennerstabel!$E:$K,5,0)+VLOOKUP(Deelnemers!$P30,rennerstabel!$E:$K,5,0)+VLOOKUP(Deelnemers!$Q30,rennerstabel!$E:$K,5,0)+VLOOKUP(Deelnemers!$R30,rennerstabel!$E:$K,5,0)+VLOOKUP(Deelnemers!$S30,rennerstabel!$E:$K,5,0)+VLOOKUP(Deelnemers!$T30,rennerstabel!$E:$K,5,0)+VLOOKUP(Deelnemers!$U30,rennerstabel!$E:$K,5,0)+VLOOKUP(Deelnemers!$V30,rennerstabel!$E:$K,5,0)+VLOOKUP(Deelnemers!$W30,rennerstabel!$E:$K,5,0)</f>
        <v>50</v>
      </c>
      <c r="AP30" s="55">
        <f>VLOOKUP(Deelnemers!$I30,rennerstabel!$E:$K,6,0)*2+VLOOKUP(Deelnemers!$J30,rennerstabel!$E:$K,6,0)+VLOOKUP(Deelnemers!$K30,rennerstabel!$E:$K,6,0)+VLOOKUP(Deelnemers!$L30,rennerstabel!$E:$K,6,0)+VLOOKUP(Deelnemers!$M30,rennerstabel!$E:$K,6,0)+VLOOKUP(Deelnemers!$N30,rennerstabel!$E:$K,6,0)+VLOOKUP(Deelnemers!$O30,rennerstabel!$E:$K,6,0)+VLOOKUP(Deelnemers!$P30,rennerstabel!$E:$K,6,0)+VLOOKUP(Deelnemers!$Q30,rennerstabel!$E:$K,6,0)+VLOOKUP(Deelnemers!$R30,rennerstabel!$E:$K,6,0)+VLOOKUP(Deelnemers!$S30,rennerstabel!$E:$K,6,0)+VLOOKUP(Deelnemers!$T30,rennerstabel!$E:$K,6,0)+VLOOKUP(Deelnemers!$U30,rennerstabel!$E:$K,6,0)+VLOOKUP(Deelnemers!$V30,rennerstabel!$E:$K,6,0)+VLOOKUP(Deelnemers!$W30,rennerstabel!$E:$K,6,0)</f>
        <v>0</v>
      </c>
      <c r="AQ30" s="56">
        <f>VLOOKUP(Deelnemers!$I30,rennerstabel!$E:$K,7,0)*2+VLOOKUP(Deelnemers!$J30,rennerstabel!$E:$K,7,0)+VLOOKUP(Deelnemers!$K30,rennerstabel!$E:$K,7,0)+VLOOKUP(Deelnemers!$L30,rennerstabel!$E:$K,7,0)+VLOOKUP(Deelnemers!$M30,rennerstabel!$E:$K,7,0)+VLOOKUP(Deelnemers!$N30,rennerstabel!$E:$K,7,0)+VLOOKUP(Deelnemers!$O30,rennerstabel!$E:$K,7,0)+VLOOKUP(Deelnemers!$P30,rennerstabel!$E:$K,7,0)+VLOOKUP(Deelnemers!$Q30,rennerstabel!$E:$K,7,0)+VLOOKUP(Deelnemers!$R30,rennerstabel!$E:$K,7,0)+VLOOKUP(Deelnemers!$S30,rennerstabel!$E:$K,7,0)+VLOOKUP(Deelnemers!$T30,rennerstabel!$E:$K,7,0)+VLOOKUP(Deelnemers!$U30,rennerstabel!$E:$K,7,0)+VLOOKUP(Deelnemers!$V30,rennerstabel!$E:$K,7,0)+VLOOKUP(Deelnemers!$W30,rennerstabel!$E:$K,7,0)</f>
        <v>0</v>
      </c>
      <c r="AR30" s="58">
        <f>Deelnemers!$AN30</f>
        <v>50</v>
      </c>
      <c r="AS30" s="170" t="s">
        <v>582</v>
      </c>
      <c r="AT30" s="52">
        <f>RANK(Deelnemers!$AN30,Deelnemers!$AN$2:$AN$125)</f>
        <v>27</v>
      </c>
      <c r="AU30" s="154">
        <f t="shared" si="1"/>
        <v>1</v>
      </c>
      <c r="AV30" s="22" t="s">
        <v>14</v>
      </c>
      <c r="AX30" s="154" t="s">
        <v>758</v>
      </c>
      <c r="AY30" s="154">
        <f>IFERROR(HLOOKUP($AY$1,Deelnemers!$I30:$W30,1,FALSE),0)</f>
        <v>0</v>
      </c>
    </row>
    <row r="31" spans="1:51" s="154" customFormat="1" x14ac:dyDescent="0.25">
      <c r="A31" s="62" t="str">
        <f>CONCATENATE(Deelnemers!$B31," - ",AS31)</f>
        <v>30 - Roderick S.</v>
      </c>
      <c r="B31" s="59">
        <v>30</v>
      </c>
      <c r="C31" s="177" t="s">
        <v>14</v>
      </c>
      <c r="D31" s="60" t="s">
        <v>14</v>
      </c>
      <c r="E31" s="61" t="s">
        <v>739</v>
      </c>
      <c r="F31" s="189" t="str">
        <f>VLOOKUP(Deelnemers!$B31,Deelnemers!$B$129:$D$303,3,0)</f>
        <v>Groupama FDJ</v>
      </c>
      <c r="G31" s="51" t="s">
        <v>541</v>
      </c>
      <c r="H31" s="62"/>
      <c r="I31" s="62">
        <v>11</v>
      </c>
      <c r="J31" s="62">
        <v>1</v>
      </c>
      <c r="K31" s="62">
        <v>111</v>
      </c>
      <c r="L31" s="62">
        <v>33</v>
      </c>
      <c r="M31" s="62">
        <v>21</v>
      </c>
      <c r="N31" s="62">
        <v>22</v>
      </c>
      <c r="O31" s="62">
        <v>12</v>
      </c>
      <c r="P31" s="64">
        <v>103</v>
      </c>
      <c r="Q31" s="62">
        <v>184</v>
      </c>
      <c r="R31" s="62">
        <v>171</v>
      </c>
      <c r="S31" s="62">
        <v>142</v>
      </c>
      <c r="T31" s="62">
        <v>74</v>
      </c>
      <c r="U31" s="62">
        <v>84</v>
      </c>
      <c r="V31" s="62">
        <v>61</v>
      </c>
      <c r="W31" s="62">
        <v>131</v>
      </c>
      <c r="X31" s="62"/>
      <c r="Y31" s="62">
        <f>VLOOKUP(Deelnemers!$I31,rennerstabel!$E:$H,4,0)*2</f>
        <v>0</v>
      </c>
      <c r="Z31" s="62">
        <f>VLOOKUP(Deelnemers!$J31,rennerstabel!$E:$H,4,0)</f>
        <v>0</v>
      </c>
      <c r="AA31" s="62">
        <f>VLOOKUP(Deelnemers!$K31,rennerstabel!$E:$H,4,0)</f>
        <v>0</v>
      </c>
      <c r="AB31" s="62">
        <f>VLOOKUP(Deelnemers!$L31,rennerstabel!$E:$H,4,0)</f>
        <v>0</v>
      </c>
      <c r="AC31" s="62">
        <f>VLOOKUP(Deelnemers!$M31,rennerstabel!$E:$H,4,0)</f>
        <v>0</v>
      </c>
      <c r="AD31" s="62">
        <f>VLOOKUP(Deelnemers!$N31,rennerstabel!$E:$H,4,0)</f>
        <v>20</v>
      </c>
      <c r="AE31" s="62">
        <f>VLOOKUP(Deelnemers!$O31,rennerstabel!$E:$H,4,0)</f>
        <v>0</v>
      </c>
      <c r="AF31" s="62">
        <f>VLOOKUP(Deelnemers!$P31,rennerstabel!$E:$H,4,0)</f>
        <v>0</v>
      </c>
      <c r="AG31" s="62">
        <f>VLOOKUP(Deelnemers!$Q31,rennerstabel!$E:$H,4,0)</f>
        <v>0</v>
      </c>
      <c r="AH31" s="62">
        <f>VLOOKUP(Deelnemers!$R31,rennerstabel!$E:$H,4,0)</f>
        <v>0</v>
      </c>
      <c r="AI31" s="62">
        <f>VLOOKUP(Deelnemers!$S31,rennerstabel!$E:$H,4,0)</f>
        <v>0</v>
      </c>
      <c r="AJ31" s="62">
        <f>VLOOKUP(Deelnemers!$T31,rennerstabel!$E:$H,4,0)</f>
        <v>0</v>
      </c>
      <c r="AK31" s="62">
        <f>VLOOKUP(Deelnemers!$U31,rennerstabel!$E:$H,4,0)</f>
        <v>0</v>
      </c>
      <c r="AL31" s="62">
        <f>VLOOKUP(Deelnemers!$V31,rennerstabel!$E:$H,4,0)</f>
        <v>0</v>
      </c>
      <c r="AM31" s="62">
        <f>VLOOKUP(Deelnemers!$W31,rennerstabel!$E:$H,4,0)</f>
        <v>0</v>
      </c>
      <c r="AN31" s="53">
        <f t="shared" si="0"/>
        <v>20</v>
      </c>
      <c r="AO31" s="54">
        <f>VLOOKUP(Deelnemers!$I31,rennerstabel!$E:$K,5,0)*2+VLOOKUP(Deelnemers!$J31,rennerstabel!$E:$K,5,0)+VLOOKUP(Deelnemers!$K31,rennerstabel!$E:$K,5,0)+VLOOKUP(Deelnemers!$L31,rennerstabel!$E:$K,5,0)+VLOOKUP(Deelnemers!$M31,rennerstabel!$E:$K,5,0)+VLOOKUP(Deelnemers!$N31,rennerstabel!$E:$K,5,0)+VLOOKUP(Deelnemers!$O31,rennerstabel!$E:$K,5,0)+VLOOKUP(Deelnemers!$P31,rennerstabel!$E:$K,5,0)+VLOOKUP(Deelnemers!$Q31,rennerstabel!$E:$K,5,0)+VLOOKUP(Deelnemers!$R31,rennerstabel!$E:$K,5,0)+VLOOKUP(Deelnemers!$S31,rennerstabel!$E:$K,5,0)+VLOOKUP(Deelnemers!$T31,rennerstabel!$E:$K,5,0)+VLOOKUP(Deelnemers!$U31,rennerstabel!$E:$K,5,0)+VLOOKUP(Deelnemers!$V31,rennerstabel!$E:$K,5,0)+VLOOKUP(Deelnemers!$W31,rennerstabel!$E:$K,5,0)</f>
        <v>20</v>
      </c>
      <c r="AP31" s="55">
        <f>VLOOKUP(Deelnemers!$I31,rennerstabel!$E:$K,6,0)*2+VLOOKUP(Deelnemers!$J31,rennerstabel!$E:$K,6,0)+VLOOKUP(Deelnemers!$K31,rennerstabel!$E:$K,6,0)+VLOOKUP(Deelnemers!$L31,rennerstabel!$E:$K,6,0)+VLOOKUP(Deelnemers!$M31,rennerstabel!$E:$K,6,0)+VLOOKUP(Deelnemers!$N31,rennerstabel!$E:$K,6,0)+VLOOKUP(Deelnemers!$O31,rennerstabel!$E:$K,6,0)+VLOOKUP(Deelnemers!$P31,rennerstabel!$E:$K,6,0)+VLOOKUP(Deelnemers!$Q31,rennerstabel!$E:$K,6,0)+VLOOKUP(Deelnemers!$R31,rennerstabel!$E:$K,6,0)+VLOOKUP(Deelnemers!$S31,rennerstabel!$E:$K,6,0)+VLOOKUP(Deelnemers!$T31,rennerstabel!$E:$K,6,0)+VLOOKUP(Deelnemers!$U31,rennerstabel!$E:$K,6,0)+VLOOKUP(Deelnemers!$V31,rennerstabel!$E:$K,6,0)+VLOOKUP(Deelnemers!$W31,rennerstabel!$E:$K,6,0)</f>
        <v>0</v>
      </c>
      <c r="AQ31" s="56">
        <f>VLOOKUP(Deelnemers!$I31,rennerstabel!$E:$K,7,0)*2+VLOOKUP(Deelnemers!$J31,rennerstabel!$E:$K,7,0)+VLOOKUP(Deelnemers!$K31,rennerstabel!$E:$K,7,0)+VLOOKUP(Deelnemers!$L31,rennerstabel!$E:$K,7,0)+VLOOKUP(Deelnemers!$M31,rennerstabel!$E:$K,7,0)+VLOOKUP(Deelnemers!$N31,rennerstabel!$E:$K,7,0)+VLOOKUP(Deelnemers!$O31,rennerstabel!$E:$K,7,0)+VLOOKUP(Deelnemers!$P31,rennerstabel!$E:$K,7,0)+VLOOKUP(Deelnemers!$Q31,rennerstabel!$E:$K,7,0)+VLOOKUP(Deelnemers!$R31,rennerstabel!$E:$K,7,0)+VLOOKUP(Deelnemers!$S31,rennerstabel!$E:$K,7,0)+VLOOKUP(Deelnemers!$T31,rennerstabel!$E:$K,7,0)+VLOOKUP(Deelnemers!$U31,rennerstabel!$E:$K,7,0)+VLOOKUP(Deelnemers!$V31,rennerstabel!$E:$K,7,0)+VLOOKUP(Deelnemers!$W31,rennerstabel!$E:$K,7,0)</f>
        <v>0</v>
      </c>
      <c r="AR31" s="63">
        <f>Deelnemers!$AN31</f>
        <v>20</v>
      </c>
      <c r="AS31" s="170" t="s">
        <v>584</v>
      </c>
      <c r="AT31" s="52">
        <f>RANK(Deelnemers!$AN31,Deelnemers!$AN$2:$AN$125)</f>
        <v>94</v>
      </c>
      <c r="AU31" s="154">
        <f t="shared" si="1"/>
        <v>1</v>
      </c>
      <c r="AV31" s="22" t="s">
        <v>14</v>
      </c>
      <c r="AX31" s="154" t="s">
        <v>758</v>
      </c>
      <c r="AY31" s="154">
        <f>IFERROR(HLOOKUP($AY$1,Deelnemers!$I31:$W31,1,FALSE),0)</f>
        <v>0</v>
      </c>
    </row>
    <row r="32" spans="1:51" s="154" customFormat="1" x14ac:dyDescent="0.25">
      <c r="A32" s="52" t="str">
        <f>CONCATENATE(Deelnemers!$B32," - ",AS32)</f>
        <v>31 - Joost C.</v>
      </c>
      <c r="B32" s="49">
        <v>31</v>
      </c>
      <c r="C32" s="176" t="s">
        <v>586</v>
      </c>
      <c r="D32" s="51" t="s">
        <v>14</v>
      </c>
      <c r="E32" s="51" t="s">
        <v>301</v>
      </c>
      <c r="F32" s="190" t="str">
        <f>VLOOKUP(Deelnemers!$B32,Deelnemers!$B$129:$D$303,3,0)</f>
        <v>Team Ineos Grenadiers</v>
      </c>
      <c r="G32" s="51" t="s">
        <v>541</v>
      </c>
      <c r="H32" s="52"/>
      <c r="I32" s="52">
        <v>11</v>
      </c>
      <c r="J32" s="52">
        <v>14</v>
      </c>
      <c r="K32" s="52">
        <v>21</v>
      </c>
      <c r="L32" s="52">
        <v>22</v>
      </c>
      <c r="M32" s="52">
        <v>184</v>
      </c>
      <c r="N32" s="52">
        <v>183</v>
      </c>
      <c r="O32" s="52">
        <v>111</v>
      </c>
      <c r="P32" s="52">
        <v>151</v>
      </c>
      <c r="Q32" s="52">
        <v>71</v>
      </c>
      <c r="R32" s="52">
        <v>73</v>
      </c>
      <c r="S32" s="52">
        <v>51</v>
      </c>
      <c r="T32" s="52">
        <v>12</v>
      </c>
      <c r="U32" s="52">
        <v>152</v>
      </c>
      <c r="V32" s="52">
        <v>41</v>
      </c>
      <c r="W32" s="52">
        <v>62</v>
      </c>
      <c r="X32" s="52"/>
      <c r="Y32" s="52">
        <f>VLOOKUP(Deelnemers!$I32,rennerstabel!$E:$H,4,0)*2</f>
        <v>0</v>
      </c>
      <c r="Z32" s="52">
        <f>VLOOKUP(Deelnemers!$J32,rennerstabel!$E:$H,4,0)</f>
        <v>0</v>
      </c>
      <c r="AA32" s="52">
        <f>VLOOKUP(Deelnemers!$K32,rennerstabel!$E:$H,4,0)</f>
        <v>0</v>
      </c>
      <c r="AB32" s="52">
        <f>VLOOKUP(Deelnemers!$L32,rennerstabel!$E:$H,4,0)</f>
        <v>20</v>
      </c>
      <c r="AC32" s="52">
        <f>VLOOKUP(Deelnemers!$M32,rennerstabel!$E:$H,4,0)</f>
        <v>0</v>
      </c>
      <c r="AD32" s="52">
        <f>VLOOKUP(Deelnemers!$N32,rennerstabel!$E:$H,4,0)</f>
        <v>35</v>
      </c>
      <c r="AE32" s="52">
        <f>VLOOKUP(Deelnemers!$O32,rennerstabel!$E:$H,4,0)</f>
        <v>0</v>
      </c>
      <c r="AF32" s="52">
        <f>VLOOKUP(Deelnemers!$P32,rennerstabel!$E:$H,4,0)</f>
        <v>0</v>
      </c>
      <c r="AG32" s="52">
        <f>VLOOKUP(Deelnemers!$Q32,rennerstabel!$E:$H,4,0)</f>
        <v>0</v>
      </c>
      <c r="AH32" s="52">
        <f>VLOOKUP(Deelnemers!$R32,rennerstabel!$E:$H,4,0)</f>
        <v>15</v>
      </c>
      <c r="AI32" s="52">
        <f>VLOOKUP(Deelnemers!$S32,rennerstabel!$E:$H,4,0)</f>
        <v>0</v>
      </c>
      <c r="AJ32" s="52">
        <f>VLOOKUP(Deelnemers!$T32,rennerstabel!$E:$H,4,0)</f>
        <v>0</v>
      </c>
      <c r="AK32" s="52">
        <f>VLOOKUP(Deelnemers!$U32,rennerstabel!$E:$H,4,0)</f>
        <v>9</v>
      </c>
      <c r="AL32" s="52">
        <f>VLOOKUP(Deelnemers!$V32,rennerstabel!$E:$H,4,0)</f>
        <v>0</v>
      </c>
      <c r="AM32" s="52">
        <f>VLOOKUP(Deelnemers!$W32,rennerstabel!$E:$H,4,0)</f>
        <v>0</v>
      </c>
      <c r="AN32" s="53">
        <f t="shared" si="0"/>
        <v>79</v>
      </c>
      <c r="AO32" s="54">
        <f>VLOOKUP(Deelnemers!$I32,rennerstabel!$E:$K,5,0)*2+VLOOKUP(Deelnemers!$J32,rennerstabel!$E:$K,5,0)+VLOOKUP(Deelnemers!$K32,rennerstabel!$E:$K,5,0)+VLOOKUP(Deelnemers!$L32,rennerstabel!$E:$K,5,0)+VLOOKUP(Deelnemers!$M32,rennerstabel!$E:$K,5,0)+VLOOKUP(Deelnemers!$N32,rennerstabel!$E:$K,5,0)+VLOOKUP(Deelnemers!$O32,rennerstabel!$E:$K,5,0)+VLOOKUP(Deelnemers!$P32,rennerstabel!$E:$K,5,0)+VLOOKUP(Deelnemers!$Q32,rennerstabel!$E:$K,5,0)+VLOOKUP(Deelnemers!$R32,rennerstabel!$E:$K,5,0)+VLOOKUP(Deelnemers!$S32,rennerstabel!$E:$K,5,0)+VLOOKUP(Deelnemers!$T32,rennerstabel!$E:$K,5,0)+VLOOKUP(Deelnemers!$U32,rennerstabel!$E:$K,5,0)+VLOOKUP(Deelnemers!$V32,rennerstabel!$E:$K,5,0)+VLOOKUP(Deelnemers!$W32,rennerstabel!$E:$K,5,0)</f>
        <v>79</v>
      </c>
      <c r="AP32" s="55">
        <f>VLOOKUP(Deelnemers!$I32,rennerstabel!$E:$K,6,0)*2+VLOOKUP(Deelnemers!$J32,rennerstabel!$E:$K,6,0)+VLOOKUP(Deelnemers!$K32,rennerstabel!$E:$K,6,0)+VLOOKUP(Deelnemers!$L32,rennerstabel!$E:$K,6,0)+VLOOKUP(Deelnemers!$M32,rennerstabel!$E:$K,6,0)+VLOOKUP(Deelnemers!$N32,rennerstabel!$E:$K,6,0)+VLOOKUP(Deelnemers!$O32,rennerstabel!$E:$K,6,0)+VLOOKUP(Deelnemers!$P32,rennerstabel!$E:$K,6,0)+VLOOKUP(Deelnemers!$Q32,rennerstabel!$E:$K,6,0)+VLOOKUP(Deelnemers!$R32,rennerstabel!$E:$K,6,0)+VLOOKUP(Deelnemers!$S32,rennerstabel!$E:$K,6,0)+VLOOKUP(Deelnemers!$T32,rennerstabel!$E:$K,6,0)+VLOOKUP(Deelnemers!$U32,rennerstabel!$E:$K,6,0)+VLOOKUP(Deelnemers!$V32,rennerstabel!$E:$K,6,0)+VLOOKUP(Deelnemers!$W32,rennerstabel!$E:$K,6,0)</f>
        <v>0</v>
      </c>
      <c r="AQ32" s="56">
        <f>VLOOKUP(Deelnemers!$I32,rennerstabel!$E:$K,7,0)*2+VLOOKUP(Deelnemers!$J32,rennerstabel!$E:$K,7,0)+VLOOKUP(Deelnemers!$K32,rennerstabel!$E:$K,7,0)+VLOOKUP(Deelnemers!$L32,rennerstabel!$E:$K,7,0)+VLOOKUP(Deelnemers!$M32,rennerstabel!$E:$K,7,0)+VLOOKUP(Deelnemers!$N32,rennerstabel!$E:$K,7,0)+VLOOKUP(Deelnemers!$O32,rennerstabel!$E:$K,7,0)+VLOOKUP(Deelnemers!$P32,rennerstabel!$E:$K,7,0)+VLOOKUP(Deelnemers!$Q32,rennerstabel!$E:$K,7,0)+VLOOKUP(Deelnemers!$R32,rennerstabel!$E:$K,7,0)+VLOOKUP(Deelnemers!$S32,rennerstabel!$E:$K,7,0)+VLOOKUP(Deelnemers!$T32,rennerstabel!$E:$K,7,0)+VLOOKUP(Deelnemers!$U32,rennerstabel!$E:$K,7,0)+VLOOKUP(Deelnemers!$V32,rennerstabel!$E:$K,7,0)+VLOOKUP(Deelnemers!$W32,rennerstabel!$E:$K,7,0)</f>
        <v>0</v>
      </c>
      <c r="AR32" s="58">
        <f>Deelnemers!$AN32</f>
        <v>79</v>
      </c>
      <c r="AS32" s="170" t="s">
        <v>585</v>
      </c>
      <c r="AT32" s="52">
        <f>RANK(Deelnemers!$AN32,Deelnemers!$AN$2:$AN$125)</f>
        <v>9</v>
      </c>
      <c r="AU32" s="154">
        <f t="shared" si="1"/>
        <v>1</v>
      </c>
      <c r="AV32" s="22" t="s">
        <v>14</v>
      </c>
      <c r="AX32" s="154" t="s">
        <v>758</v>
      </c>
      <c r="AY32" s="154">
        <f>IFERROR(HLOOKUP($AY$1,Deelnemers!$I32:$W32,1,FALSE),0)</f>
        <v>0</v>
      </c>
    </row>
    <row r="33" spans="1:51" s="154" customFormat="1" x14ac:dyDescent="0.25">
      <c r="A33" s="62" t="str">
        <f>CONCATENATE(Deelnemers!$B33," - ",AS33)</f>
        <v>32 - Edwin B.</v>
      </c>
      <c r="B33" s="59">
        <v>32</v>
      </c>
      <c r="C33" s="177" t="s">
        <v>588</v>
      </c>
      <c r="D33" s="60" t="s">
        <v>14</v>
      </c>
      <c r="E33" s="61" t="s">
        <v>307</v>
      </c>
      <c r="F33" s="189" t="str">
        <f>VLOOKUP(Deelnemers!$B33,Deelnemers!$B$129:$D$303,3,0)</f>
        <v>CCC Team</v>
      </c>
      <c r="G33" s="51" t="s">
        <v>541</v>
      </c>
      <c r="H33" s="62"/>
      <c r="I33" s="62">
        <v>11</v>
      </c>
      <c r="J33" s="62">
        <v>12</v>
      </c>
      <c r="K33" s="62">
        <v>1</v>
      </c>
      <c r="L33" s="62">
        <v>2</v>
      </c>
      <c r="M33" s="62">
        <v>41</v>
      </c>
      <c r="N33" s="62">
        <v>21</v>
      </c>
      <c r="O33" s="62">
        <v>61</v>
      </c>
      <c r="P33" s="64">
        <v>71</v>
      </c>
      <c r="Q33" s="62">
        <v>73</v>
      </c>
      <c r="R33" s="62">
        <v>111</v>
      </c>
      <c r="S33" s="62">
        <v>132</v>
      </c>
      <c r="T33" s="62">
        <v>171</v>
      </c>
      <c r="U33" s="62">
        <v>184</v>
      </c>
      <c r="V33" s="62">
        <v>191</v>
      </c>
      <c r="W33" s="62">
        <v>33</v>
      </c>
      <c r="X33" s="62"/>
      <c r="Y33" s="62">
        <f>VLOOKUP(Deelnemers!$I33,rennerstabel!$E:$H,4,0)*2</f>
        <v>0</v>
      </c>
      <c r="Z33" s="62">
        <f>VLOOKUP(Deelnemers!$J33,rennerstabel!$E:$H,4,0)</f>
        <v>0</v>
      </c>
      <c r="AA33" s="62">
        <f>VLOOKUP(Deelnemers!$K33,rennerstabel!$E:$H,4,0)</f>
        <v>0</v>
      </c>
      <c r="AB33" s="62">
        <f>VLOOKUP(Deelnemers!$L33,rennerstabel!$E:$H,4,0)</f>
        <v>0</v>
      </c>
      <c r="AC33" s="62">
        <f>VLOOKUP(Deelnemers!$M33,rennerstabel!$E:$H,4,0)</f>
        <v>0</v>
      </c>
      <c r="AD33" s="62">
        <f>VLOOKUP(Deelnemers!$N33,rennerstabel!$E:$H,4,0)</f>
        <v>0</v>
      </c>
      <c r="AE33" s="62">
        <f>VLOOKUP(Deelnemers!$O33,rennerstabel!$E:$H,4,0)</f>
        <v>0</v>
      </c>
      <c r="AF33" s="62">
        <f>VLOOKUP(Deelnemers!$P33,rennerstabel!$E:$H,4,0)</f>
        <v>0</v>
      </c>
      <c r="AG33" s="62">
        <f>VLOOKUP(Deelnemers!$Q33,rennerstabel!$E:$H,4,0)</f>
        <v>15</v>
      </c>
      <c r="AH33" s="62">
        <f>VLOOKUP(Deelnemers!$R33,rennerstabel!$E:$H,4,0)</f>
        <v>0</v>
      </c>
      <c r="AI33" s="62">
        <f>VLOOKUP(Deelnemers!$S33,rennerstabel!$E:$H,4,0)</f>
        <v>0</v>
      </c>
      <c r="AJ33" s="62">
        <f>VLOOKUP(Deelnemers!$T33,rennerstabel!$E:$H,4,0)</f>
        <v>0</v>
      </c>
      <c r="AK33" s="62">
        <f>VLOOKUP(Deelnemers!$U33,rennerstabel!$E:$H,4,0)</f>
        <v>0</v>
      </c>
      <c r="AL33" s="62">
        <f>VLOOKUP(Deelnemers!$V33,rennerstabel!$E:$H,4,0)</f>
        <v>0</v>
      </c>
      <c r="AM33" s="62">
        <f>VLOOKUP(Deelnemers!$W33,rennerstabel!$E:$H,4,0)</f>
        <v>0</v>
      </c>
      <c r="AN33" s="53">
        <f t="shared" si="0"/>
        <v>15</v>
      </c>
      <c r="AO33" s="54">
        <f>VLOOKUP(Deelnemers!$I33,rennerstabel!$E:$K,5,0)*2+VLOOKUP(Deelnemers!$J33,rennerstabel!$E:$K,5,0)+VLOOKUP(Deelnemers!$K33,rennerstabel!$E:$K,5,0)+VLOOKUP(Deelnemers!$L33,rennerstabel!$E:$K,5,0)+VLOOKUP(Deelnemers!$M33,rennerstabel!$E:$K,5,0)+VLOOKUP(Deelnemers!$N33,rennerstabel!$E:$K,5,0)+VLOOKUP(Deelnemers!$O33,rennerstabel!$E:$K,5,0)+VLOOKUP(Deelnemers!$P33,rennerstabel!$E:$K,5,0)+VLOOKUP(Deelnemers!$Q33,rennerstabel!$E:$K,5,0)+VLOOKUP(Deelnemers!$R33,rennerstabel!$E:$K,5,0)+VLOOKUP(Deelnemers!$S33,rennerstabel!$E:$K,5,0)+VLOOKUP(Deelnemers!$T33,rennerstabel!$E:$K,5,0)+VLOOKUP(Deelnemers!$U33,rennerstabel!$E:$K,5,0)+VLOOKUP(Deelnemers!$V33,rennerstabel!$E:$K,5,0)+VLOOKUP(Deelnemers!$W33,rennerstabel!$E:$K,5,0)</f>
        <v>15</v>
      </c>
      <c r="AP33" s="55">
        <f>VLOOKUP(Deelnemers!$I33,rennerstabel!$E:$K,6,0)*2+VLOOKUP(Deelnemers!$J33,rennerstabel!$E:$K,6,0)+VLOOKUP(Deelnemers!$K33,rennerstabel!$E:$K,6,0)+VLOOKUP(Deelnemers!$L33,rennerstabel!$E:$K,6,0)+VLOOKUP(Deelnemers!$M33,rennerstabel!$E:$K,6,0)+VLOOKUP(Deelnemers!$N33,rennerstabel!$E:$K,6,0)+VLOOKUP(Deelnemers!$O33,rennerstabel!$E:$K,6,0)+VLOOKUP(Deelnemers!$P33,rennerstabel!$E:$K,6,0)+VLOOKUP(Deelnemers!$Q33,rennerstabel!$E:$K,6,0)+VLOOKUP(Deelnemers!$R33,rennerstabel!$E:$K,6,0)+VLOOKUP(Deelnemers!$S33,rennerstabel!$E:$K,6,0)+VLOOKUP(Deelnemers!$T33,rennerstabel!$E:$K,6,0)+VLOOKUP(Deelnemers!$U33,rennerstabel!$E:$K,6,0)+VLOOKUP(Deelnemers!$V33,rennerstabel!$E:$K,6,0)+VLOOKUP(Deelnemers!$W33,rennerstabel!$E:$K,6,0)</f>
        <v>0</v>
      </c>
      <c r="AQ33" s="56">
        <f>VLOOKUP(Deelnemers!$I33,rennerstabel!$E:$K,7,0)*2+VLOOKUP(Deelnemers!$J33,rennerstabel!$E:$K,7,0)+VLOOKUP(Deelnemers!$K33,rennerstabel!$E:$K,7,0)+VLOOKUP(Deelnemers!$L33,rennerstabel!$E:$K,7,0)+VLOOKUP(Deelnemers!$M33,rennerstabel!$E:$K,7,0)+VLOOKUP(Deelnemers!$N33,rennerstabel!$E:$K,7,0)+VLOOKUP(Deelnemers!$O33,rennerstabel!$E:$K,7,0)+VLOOKUP(Deelnemers!$P33,rennerstabel!$E:$K,7,0)+VLOOKUP(Deelnemers!$Q33,rennerstabel!$E:$K,7,0)+VLOOKUP(Deelnemers!$R33,rennerstabel!$E:$K,7,0)+VLOOKUP(Deelnemers!$S33,rennerstabel!$E:$K,7,0)+VLOOKUP(Deelnemers!$T33,rennerstabel!$E:$K,7,0)+VLOOKUP(Deelnemers!$U33,rennerstabel!$E:$K,7,0)+VLOOKUP(Deelnemers!$V33,rennerstabel!$E:$K,7,0)+VLOOKUP(Deelnemers!$W33,rennerstabel!$E:$K,7,0)</f>
        <v>0</v>
      </c>
      <c r="AR33" s="63">
        <f>Deelnemers!$AN33</f>
        <v>15</v>
      </c>
      <c r="AS33" s="170" t="s">
        <v>587</v>
      </c>
      <c r="AT33" s="52">
        <f>RANK(Deelnemers!$AN33,Deelnemers!$AN$2:$AN$125)</f>
        <v>100</v>
      </c>
      <c r="AU33" s="154">
        <f t="shared" si="1"/>
        <v>1</v>
      </c>
      <c r="AV33" s="22" t="s">
        <v>14</v>
      </c>
      <c r="AX33" s="154" t="s">
        <v>758</v>
      </c>
      <c r="AY33" s="154">
        <f>IFERROR(HLOOKUP($AY$1,Deelnemers!$I33:$W33,1,FALSE),0)</f>
        <v>0</v>
      </c>
    </row>
    <row r="34" spans="1:51" s="154" customFormat="1" x14ac:dyDescent="0.25">
      <c r="A34" s="52" t="str">
        <f>CONCATENATE(Deelnemers!$B34," - ",AS34)</f>
        <v>33 - Frans S.</v>
      </c>
      <c r="B34" s="49">
        <v>33</v>
      </c>
      <c r="C34" s="176" t="s">
        <v>590</v>
      </c>
      <c r="D34" s="51" t="s">
        <v>14</v>
      </c>
      <c r="E34" s="51" t="s">
        <v>301</v>
      </c>
      <c r="F34" s="190" t="str">
        <f>VLOOKUP(Deelnemers!$B34,Deelnemers!$B$129:$D$303,3,0)</f>
        <v>Movistar Team</v>
      </c>
      <c r="G34" s="51" t="s">
        <v>541</v>
      </c>
      <c r="H34" s="52"/>
      <c r="I34" s="52">
        <v>1</v>
      </c>
      <c r="J34" s="52">
        <v>21</v>
      </c>
      <c r="K34" s="52">
        <v>11</v>
      </c>
      <c r="L34" s="52">
        <v>14</v>
      </c>
      <c r="M34" s="52">
        <v>33</v>
      </c>
      <c r="N34" s="52">
        <v>164</v>
      </c>
      <c r="O34" s="52">
        <v>8</v>
      </c>
      <c r="P34" s="52">
        <v>104</v>
      </c>
      <c r="Q34" s="52">
        <v>61</v>
      </c>
      <c r="R34" s="52">
        <v>12</v>
      </c>
      <c r="S34" s="52">
        <v>171</v>
      </c>
      <c r="T34" s="52">
        <v>62</v>
      </c>
      <c r="U34" s="52">
        <v>111</v>
      </c>
      <c r="V34" s="52">
        <v>184</v>
      </c>
      <c r="W34" s="52">
        <v>71</v>
      </c>
      <c r="X34" s="52"/>
      <c r="Y34" s="52">
        <f>VLOOKUP(Deelnemers!$I34,rennerstabel!$E:$H,4,0)*2</f>
        <v>0</v>
      </c>
      <c r="Z34" s="52">
        <f>VLOOKUP(Deelnemers!$J34,rennerstabel!$E:$H,4,0)</f>
        <v>0</v>
      </c>
      <c r="AA34" s="52">
        <f>VLOOKUP(Deelnemers!$K34,rennerstabel!$E:$H,4,0)</f>
        <v>0</v>
      </c>
      <c r="AB34" s="52">
        <f>VLOOKUP(Deelnemers!$L34,rennerstabel!$E:$H,4,0)</f>
        <v>0</v>
      </c>
      <c r="AC34" s="52">
        <f>VLOOKUP(Deelnemers!$M34,rennerstabel!$E:$H,4,0)</f>
        <v>0</v>
      </c>
      <c r="AD34" s="52">
        <f>VLOOKUP(Deelnemers!$N34,rennerstabel!$E:$H,4,0)</f>
        <v>25</v>
      </c>
      <c r="AE34" s="52">
        <f>VLOOKUP(Deelnemers!$O34,rennerstabel!$E:$H,4,0)</f>
        <v>0</v>
      </c>
      <c r="AF34" s="52">
        <f>VLOOKUP(Deelnemers!$P34,rennerstabel!$E:$H,4,0)</f>
        <v>0</v>
      </c>
      <c r="AG34" s="52">
        <f>VLOOKUP(Deelnemers!$Q34,rennerstabel!$E:$H,4,0)</f>
        <v>0</v>
      </c>
      <c r="AH34" s="52">
        <f>VLOOKUP(Deelnemers!$R34,rennerstabel!$E:$H,4,0)</f>
        <v>0</v>
      </c>
      <c r="AI34" s="52">
        <f>VLOOKUP(Deelnemers!$S34,rennerstabel!$E:$H,4,0)</f>
        <v>0</v>
      </c>
      <c r="AJ34" s="52">
        <f>VLOOKUP(Deelnemers!$T34,rennerstabel!$E:$H,4,0)</f>
        <v>0</v>
      </c>
      <c r="AK34" s="52">
        <f>VLOOKUP(Deelnemers!$U34,rennerstabel!$E:$H,4,0)</f>
        <v>0</v>
      </c>
      <c r="AL34" s="52">
        <f>VLOOKUP(Deelnemers!$V34,rennerstabel!$E:$H,4,0)</f>
        <v>0</v>
      </c>
      <c r="AM34" s="52">
        <f>VLOOKUP(Deelnemers!$W34,rennerstabel!$E:$H,4,0)</f>
        <v>0</v>
      </c>
      <c r="AN34" s="53">
        <f t="shared" si="0"/>
        <v>25</v>
      </c>
      <c r="AO34" s="54">
        <f>VLOOKUP(Deelnemers!$I34,rennerstabel!$E:$K,5,0)*2+VLOOKUP(Deelnemers!$J34,rennerstabel!$E:$K,5,0)+VLOOKUP(Deelnemers!$K34,rennerstabel!$E:$K,5,0)+VLOOKUP(Deelnemers!$L34,rennerstabel!$E:$K,5,0)+VLOOKUP(Deelnemers!$M34,rennerstabel!$E:$K,5,0)+VLOOKUP(Deelnemers!$N34,rennerstabel!$E:$K,5,0)+VLOOKUP(Deelnemers!$O34,rennerstabel!$E:$K,5,0)+VLOOKUP(Deelnemers!$P34,rennerstabel!$E:$K,5,0)+VLOOKUP(Deelnemers!$Q34,rennerstabel!$E:$K,5,0)+VLOOKUP(Deelnemers!$R34,rennerstabel!$E:$K,5,0)+VLOOKUP(Deelnemers!$S34,rennerstabel!$E:$K,5,0)+VLOOKUP(Deelnemers!$T34,rennerstabel!$E:$K,5,0)+VLOOKUP(Deelnemers!$U34,rennerstabel!$E:$K,5,0)+VLOOKUP(Deelnemers!$V34,rennerstabel!$E:$K,5,0)+VLOOKUP(Deelnemers!$W34,rennerstabel!$E:$K,5,0)</f>
        <v>25</v>
      </c>
      <c r="AP34" s="55">
        <f>VLOOKUP(Deelnemers!$I34,rennerstabel!$E:$K,6,0)*2+VLOOKUP(Deelnemers!$J34,rennerstabel!$E:$K,6,0)+VLOOKUP(Deelnemers!$K34,rennerstabel!$E:$K,6,0)+VLOOKUP(Deelnemers!$L34,rennerstabel!$E:$K,6,0)+VLOOKUP(Deelnemers!$M34,rennerstabel!$E:$K,6,0)+VLOOKUP(Deelnemers!$N34,rennerstabel!$E:$K,6,0)+VLOOKUP(Deelnemers!$O34,rennerstabel!$E:$K,6,0)+VLOOKUP(Deelnemers!$P34,rennerstabel!$E:$K,6,0)+VLOOKUP(Deelnemers!$Q34,rennerstabel!$E:$K,6,0)+VLOOKUP(Deelnemers!$R34,rennerstabel!$E:$K,6,0)+VLOOKUP(Deelnemers!$S34,rennerstabel!$E:$K,6,0)+VLOOKUP(Deelnemers!$T34,rennerstabel!$E:$K,6,0)+VLOOKUP(Deelnemers!$U34,rennerstabel!$E:$K,6,0)+VLOOKUP(Deelnemers!$V34,rennerstabel!$E:$K,6,0)+VLOOKUP(Deelnemers!$W34,rennerstabel!$E:$K,6,0)</f>
        <v>0</v>
      </c>
      <c r="AQ34" s="56">
        <f>VLOOKUP(Deelnemers!$I34,rennerstabel!$E:$K,7,0)*2+VLOOKUP(Deelnemers!$J34,rennerstabel!$E:$K,7,0)+VLOOKUP(Deelnemers!$K34,rennerstabel!$E:$K,7,0)+VLOOKUP(Deelnemers!$L34,rennerstabel!$E:$K,7,0)+VLOOKUP(Deelnemers!$M34,rennerstabel!$E:$K,7,0)+VLOOKUP(Deelnemers!$N34,rennerstabel!$E:$K,7,0)+VLOOKUP(Deelnemers!$O34,rennerstabel!$E:$K,7,0)+VLOOKUP(Deelnemers!$P34,rennerstabel!$E:$K,7,0)+VLOOKUP(Deelnemers!$Q34,rennerstabel!$E:$K,7,0)+VLOOKUP(Deelnemers!$R34,rennerstabel!$E:$K,7,0)+VLOOKUP(Deelnemers!$S34,rennerstabel!$E:$K,7,0)+VLOOKUP(Deelnemers!$T34,rennerstabel!$E:$K,7,0)+VLOOKUP(Deelnemers!$U34,rennerstabel!$E:$K,7,0)+VLOOKUP(Deelnemers!$V34,rennerstabel!$E:$K,7,0)+VLOOKUP(Deelnemers!$W34,rennerstabel!$E:$K,7,0)</f>
        <v>0</v>
      </c>
      <c r="AR34" s="58">
        <f>Deelnemers!$AN34</f>
        <v>25</v>
      </c>
      <c r="AS34" s="170" t="s">
        <v>589</v>
      </c>
      <c r="AT34" s="52">
        <f>RANK(Deelnemers!$AN34,Deelnemers!$AN$2:$AN$125)</f>
        <v>86</v>
      </c>
      <c r="AU34" s="154">
        <f t="shared" si="1"/>
        <v>1</v>
      </c>
      <c r="AV34" s="22" t="s">
        <v>14</v>
      </c>
      <c r="AX34" s="154" t="s">
        <v>758</v>
      </c>
      <c r="AY34" s="154">
        <f>IFERROR(HLOOKUP($AY$1,Deelnemers!$I34:$W34,1,FALSE),0)</f>
        <v>0</v>
      </c>
    </row>
    <row r="35" spans="1:51" s="154" customFormat="1" x14ac:dyDescent="0.25">
      <c r="A35" s="62" t="str">
        <f>CONCATENATE(Deelnemers!$B35," - ",AS35)</f>
        <v>34 - Jan van B.</v>
      </c>
      <c r="B35" s="59">
        <v>34</v>
      </c>
      <c r="C35" s="177" t="s">
        <v>14</v>
      </c>
      <c r="D35" s="51" t="s">
        <v>591</v>
      </c>
      <c r="E35" s="61" t="s">
        <v>299</v>
      </c>
      <c r="F35" s="189" t="str">
        <f>VLOOKUP(Deelnemers!$B35,Deelnemers!$B$129:$D$303,3,0)</f>
        <v>Lotto Soudal</v>
      </c>
      <c r="G35" s="51" t="s">
        <v>541</v>
      </c>
      <c r="H35" s="62"/>
      <c r="I35" s="62">
        <v>12</v>
      </c>
      <c r="J35" s="62">
        <v>73</v>
      </c>
      <c r="K35" s="62">
        <v>16</v>
      </c>
      <c r="L35" s="62">
        <v>11</v>
      </c>
      <c r="M35" s="62">
        <v>22</v>
      </c>
      <c r="N35" s="62">
        <v>1</v>
      </c>
      <c r="O35" s="62">
        <v>184</v>
      </c>
      <c r="P35" s="64">
        <v>21</v>
      </c>
      <c r="Q35" s="62">
        <v>41</v>
      </c>
      <c r="R35" s="62">
        <v>8</v>
      </c>
      <c r="S35" s="62">
        <v>31</v>
      </c>
      <c r="T35" s="62">
        <v>111</v>
      </c>
      <c r="U35" s="62">
        <v>191</v>
      </c>
      <c r="V35" s="62">
        <v>81</v>
      </c>
      <c r="W35" s="62">
        <v>171</v>
      </c>
      <c r="X35" s="62"/>
      <c r="Y35" s="62">
        <f>VLOOKUP(Deelnemers!$I35,rennerstabel!$E:$H,4,0)*2</f>
        <v>0</v>
      </c>
      <c r="Z35" s="62">
        <f>VLOOKUP(Deelnemers!$J35,rennerstabel!$E:$H,4,0)</f>
        <v>15</v>
      </c>
      <c r="AA35" s="62">
        <f>VLOOKUP(Deelnemers!$K35,rennerstabel!$E:$H,4,0)</f>
        <v>0</v>
      </c>
      <c r="AB35" s="62">
        <f>VLOOKUP(Deelnemers!$L35,rennerstabel!$E:$H,4,0)</f>
        <v>0</v>
      </c>
      <c r="AC35" s="62">
        <f>VLOOKUP(Deelnemers!$M35,rennerstabel!$E:$H,4,0)</f>
        <v>20</v>
      </c>
      <c r="AD35" s="62">
        <f>VLOOKUP(Deelnemers!$N35,rennerstabel!$E:$H,4,0)</f>
        <v>0</v>
      </c>
      <c r="AE35" s="62">
        <f>VLOOKUP(Deelnemers!$O35,rennerstabel!$E:$H,4,0)</f>
        <v>0</v>
      </c>
      <c r="AF35" s="62">
        <f>VLOOKUP(Deelnemers!$P35,rennerstabel!$E:$H,4,0)</f>
        <v>0</v>
      </c>
      <c r="AG35" s="62">
        <f>VLOOKUP(Deelnemers!$Q35,rennerstabel!$E:$H,4,0)</f>
        <v>0</v>
      </c>
      <c r="AH35" s="62">
        <f>VLOOKUP(Deelnemers!$R35,rennerstabel!$E:$H,4,0)</f>
        <v>0</v>
      </c>
      <c r="AI35" s="62">
        <f>VLOOKUP(Deelnemers!$S35,rennerstabel!$E:$H,4,0)</f>
        <v>0</v>
      </c>
      <c r="AJ35" s="62">
        <f>VLOOKUP(Deelnemers!$T35,rennerstabel!$E:$H,4,0)</f>
        <v>0</v>
      </c>
      <c r="AK35" s="62">
        <f>VLOOKUP(Deelnemers!$U35,rennerstabel!$E:$H,4,0)</f>
        <v>0</v>
      </c>
      <c r="AL35" s="62">
        <f>VLOOKUP(Deelnemers!$V35,rennerstabel!$E:$H,4,0)</f>
        <v>10</v>
      </c>
      <c r="AM35" s="62">
        <f>VLOOKUP(Deelnemers!$W35,rennerstabel!$E:$H,4,0)</f>
        <v>0</v>
      </c>
      <c r="AN35" s="53">
        <f t="shared" si="0"/>
        <v>45</v>
      </c>
      <c r="AO35" s="54">
        <f>VLOOKUP(Deelnemers!$I35,rennerstabel!$E:$K,5,0)*2+VLOOKUP(Deelnemers!$J35,rennerstabel!$E:$K,5,0)+VLOOKUP(Deelnemers!$K35,rennerstabel!$E:$K,5,0)+VLOOKUP(Deelnemers!$L35,rennerstabel!$E:$K,5,0)+VLOOKUP(Deelnemers!$M35,rennerstabel!$E:$K,5,0)+VLOOKUP(Deelnemers!$N35,rennerstabel!$E:$K,5,0)+VLOOKUP(Deelnemers!$O35,rennerstabel!$E:$K,5,0)+VLOOKUP(Deelnemers!$P35,rennerstabel!$E:$K,5,0)+VLOOKUP(Deelnemers!$Q35,rennerstabel!$E:$K,5,0)+VLOOKUP(Deelnemers!$R35,rennerstabel!$E:$K,5,0)+VLOOKUP(Deelnemers!$S35,rennerstabel!$E:$K,5,0)+VLOOKUP(Deelnemers!$T35,rennerstabel!$E:$K,5,0)+VLOOKUP(Deelnemers!$U35,rennerstabel!$E:$K,5,0)+VLOOKUP(Deelnemers!$V35,rennerstabel!$E:$K,5,0)+VLOOKUP(Deelnemers!$W35,rennerstabel!$E:$K,5,0)</f>
        <v>45</v>
      </c>
      <c r="AP35" s="55">
        <f>VLOOKUP(Deelnemers!$I35,rennerstabel!$E:$K,6,0)*2+VLOOKUP(Deelnemers!$J35,rennerstabel!$E:$K,6,0)+VLOOKUP(Deelnemers!$K35,rennerstabel!$E:$K,6,0)+VLOOKUP(Deelnemers!$L35,rennerstabel!$E:$K,6,0)+VLOOKUP(Deelnemers!$M35,rennerstabel!$E:$K,6,0)+VLOOKUP(Deelnemers!$N35,rennerstabel!$E:$K,6,0)+VLOOKUP(Deelnemers!$O35,rennerstabel!$E:$K,6,0)+VLOOKUP(Deelnemers!$P35,rennerstabel!$E:$K,6,0)+VLOOKUP(Deelnemers!$Q35,rennerstabel!$E:$K,6,0)+VLOOKUP(Deelnemers!$R35,rennerstabel!$E:$K,6,0)+VLOOKUP(Deelnemers!$S35,rennerstabel!$E:$K,6,0)+VLOOKUP(Deelnemers!$T35,rennerstabel!$E:$K,6,0)+VLOOKUP(Deelnemers!$U35,rennerstabel!$E:$K,6,0)+VLOOKUP(Deelnemers!$V35,rennerstabel!$E:$K,6,0)+VLOOKUP(Deelnemers!$W35,rennerstabel!$E:$K,6,0)</f>
        <v>0</v>
      </c>
      <c r="AQ35" s="56">
        <f>VLOOKUP(Deelnemers!$I35,rennerstabel!$E:$K,7,0)*2+VLOOKUP(Deelnemers!$J35,rennerstabel!$E:$K,7,0)+VLOOKUP(Deelnemers!$K35,rennerstabel!$E:$K,7,0)+VLOOKUP(Deelnemers!$L35,rennerstabel!$E:$K,7,0)+VLOOKUP(Deelnemers!$M35,rennerstabel!$E:$K,7,0)+VLOOKUP(Deelnemers!$N35,rennerstabel!$E:$K,7,0)+VLOOKUP(Deelnemers!$O35,rennerstabel!$E:$K,7,0)+VLOOKUP(Deelnemers!$P35,rennerstabel!$E:$K,7,0)+VLOOKUP(Deelnemers!$Q35,rennerstabel!$E:$K,7,0)+VLOOKUP(Deelnemers!$R35,rennerstabel!$E:$K,7,0)+VLOOKUP(Deelnemers!$S35,rennerstabel!$E:$K,7,0)+VLOOKUP(Deelnemers!$T35,rennerstabel!$E:$K,7,0)+VLOOKUP(Deelnemers!$U35,rennerstabel!$E:$K,7,0)+VLOOKUP(Deelnemers!$V35,rennerstabel!$E:$K,7,0)+VLOOKUP(Deelnemers!$W35,rennerstabel!$E:$K,7,0)</f>
        <v>0</v>
      </c>
      <c r="AR35" s="63">
        <f>Deelnemers!$AN35</f>
        <v>45</v>
      </c>
      <c r="AS35" s="170" t="s">
        <v>596</v>
      </c>
      <c r="AT35" s="52">
        <f>RANK(Deelnemers!$AN35,Deelnemers!$AN$2:$AN$125)</f>
        <v>36</v>
      </c>
      <c r="AU35" s="154">
        <f t="shared" si="1"/>
        <v>1</v>
      </c>
      <c r="AV35" s="22" t="s">
        <v>14</v>
      </c>
      <c r="AX35" s="154" t="s">
        <v>758</v>
      </c>
      <c r="AY35" s="154">
        <f>IFERROR(HLOOKUP($AY$1,Deelnemers!$I35:$W35,1,FALSE),0)</f>
        <v>0</v>
      </c>
    </row>
    <row r="36" spans="1:51" s="154" customFormat="1" x14ac:dyDescent="0.25">
      <c r="A36" s="52" t="str">
        <f>CONCATENATE(Deelnemers!$B36," - ",AS36)</f>
        <v>35 - Tim van B.</v>
      </c>
      <c r="B36" s="49">
        <v>35</v>
      </c>
      <c r="C36" s="176" t="s">
        <v>14</v>
      </c>
      <c r="D36" s="51" t="s">
        <v>14</v>
      </c>
      <c r="E36" s="51" t="s">
        <v>299</v>
      </c>
      <c r="F36" s="190" t="str">
        <f>VLOOKUP(Deelnemers!$B36,Deelnemers!$B$129:$D$303,3,0)</f>
        <v>Cofidis</v>
      </c>
      <c r="G36" s="51" t="s">
        <v>541</v>
      </c>
      <c r="H36" s="52"/>
      <c r="I36" s="52">
        <v>1</v>
      </c>
      <c r="J36" s="52">
        <v>73</v>
      </c>
      <c r="K36" s="52">
        <v>2</v>
      </c>
      <c r="L36" s="52">
        <v>11</v>
      </c>
      <c r="M36" s="52">
        <v>22</v>
      </c>
      <c r="N36" s="52">
        <v>12</v>
      </c>
      <c r="O36" s="52">
        <v>184</v>
      </c>
      <c r="P36" s="52">
        <v>21</v>
      </c>
      <c r="Q36" s="52">
        <v>41</v>
      </c>
      <c r="R36" s="52">
        <v>8</v>
      </c>
      <c r="S36" s="52">
        <v>81</v>
      </c>
      <c r="T36" s="52">
        <v>111</v>
      </c>
      <c r="U36" s="52">
        <v>103</v>
      </c>
      <c r="V36" s="52">
        <v>142</v>
      </c>
      <c r="W36" s="52">
        <v>61</v>
      </c>
      <c r="X36" s="52"/>
      <c r="Y36" s="52">
        <f>VLOOKUP(Deelnemers!$I36,rennerstabel!$E:$H,4,0)*2</f>
        <v>0</v>
      </c>
      <c r="Z36" s="52">
        <f>VLOOKUP(Deelnemers!$J36,rennerstabel!$E:$H,4,0)</f>
        <v>15</v>
      </c>
      <c r="AA36" s="52">
        <f>VLOOKUP(Deelnemers!$K36,rennerstabel!$E:$H,4,0)</f>
        <v>0</v>
      </c>
      <c r="AB36" s="52">
        <f>VLOOKUP(Deelnemers!$L36,rennerstabel!$E:$H,4,0)</f>
        <v>0</v>
      </c>
      <c r="AC36" s="52">
        <f>VLOOKUP(Deelnemers!$M36,rennerstabel!$E:$H,4,0)</f>
        <v>20</v>
      </c>
      <c r="AD36" s="52">
        <f>VLOOKUP(Deelnemers!$N36,rennerstabel!$E:$H,4,0)</f>
        <v>0</v>
      </c>
      <c r="AE36" s="52">
        <f>VLOOKUP(Deelnemers!$O36,rennerstabel!$E:$H,4,0)</f>
        <v>0</v>
      </c>
      <c r="AF36" s="52">
        <f>VLOOKUP(Deelnemers!$P36,rennerstabel!$E:$H,4,0)</f>
        <v>0</v>
      </c>
      <c r="AG36" s="52">
        <f>VLOOKUP(Deelnemers!$Q36,rennerstabel!$E:$H,4,0)</f>
        <v>0</v>
      </c>
      <c r="AH36" s="52">
        <f>VLOOKUP(Deelnemers!$R36,rennerstabel!$E:$H,4,0)</f>
        <v>0</v>
      </c>
      <c r="AI36" s="52">
        <f>VLOOKUP(Deelnemers!$S36,rennerstabel!$E:$H,4,0)</f>
        <v>10</v>
      </c>
      <c r="AJ36" s="52">
        <f>VLOOKUP(Deelnemers!$T36,rennerstabel!$E:$H,4,0)</f>
        <v>0</v>
      </c>
      <c r="AK36" s="52">
        <f>VLOOKUP(Deelnemers!$U36,rennerstabel!$E:$H,4,0)</f>
        <v>0</v>
      </c>
      <c r="AL36" s="52">
        <f>VLOOKUP(Deelnemers!$V36,rennerstabel!$E:$H,4,0)</f>
        <v>0</v>
      </c>
      <c r="AM36" s="52">
        <f>VLOOKUP(Deelnemers!$W36,rennerstabel!$E:$H,4,0)</f>
        <v>0</v>
      </c>
      <c r="AN36" s="53">
        <f t="shared" si="0"/>
        <v>45</v>
      </c>
      <c r="AO36" s="54">
        <f>VLOOKUP(Deelnemers!$I36,rennerstabel!$E:$K,5,0)*2+VLOOKUP(Deelnemers!$J36,rennerstabel!$E:$K,5,0)+VLOOKUP(Deelnemers!$K36,rennerstabel!$E:$K,5,0)+VLOOKUP(Deelnemers!$L36,rennerstabel!$E:$K,5,0)+VLOOKUP(Deelnemers!$M36,rennerstabel!$E:$K,5,0)+VLOOKUP(Deelnemers!$N36,rennerstabel!$E:$K,5,0)+VLOOKUP(Deelnemers!$O36,rennerstabel!$E:$K,5,0)+VLOOKUP(Deelnemers!$P36,rennerstabel!$E:$K,5,0)+VLOOKUP(Deelnemers!$Q36,rennerstabel!$E:$K,5,0)+VLOOKUP(Deelnemers!$R36,rennerstabel!$E:$K,5,0)+VLOOKUP(Deelnemers!$S36,rennerstabel!$E:$K,5,0)+VLOOKUP(Deelnemers!$T36,rennerstabel!$E:$K,5,0)+VLOOKUP(Deelnemers!$U36,rennerstabel!$E:$K,5,0)+VLOOKUP(Deelnemers!$V36,rennerstabel!$E:$K,5,0)+VLOOKUP(Deelnemers!$W36,rennerstabel!$E:$K,5,0)</f>
        <v>45</v>
      </c>
      <c r="AP36" s="55">
        <f>VLOOKUP(Deelnemers!$I36,rennerstabel!$E:$K,6,0)*2+VLOOKUP(Deelnemers!$J36,rennerstabel!$E:$K,6,0)+VLOOKUP(Deelnemers!$K36,rennerstabel!$E:$K,6,0)+VLOOKUP(Deelnemers!$L36,rennerstabel!$E:$K,6,0)+VLOOKUP(Deelnemers!$M36,rennerstabel!$E:$K,6,0)+VLOOKUP(Deelnemers!$N36,rennerstabel!$E:$K,6,0)+VLOOKUP(Deelnemers!$O36,rennerstabel!$E:$K,6,0)+VLOOKUP(Deelnemers!$P36,rennerstabel!$E:$K,6,0)+VLOOKUP(Deelnemers!$Q36,rennerstabel!$E:$K,6,0)+VLOOKUP(Deelnemers!$R36,rennerstabel!$E:$K,6,0)+VLOOKUP(Deelnemers!$S36,rennerstabel!$E:$K,6,0)+VLOOKUP(Deelnemers!$T36,rennerstabel!$E:$K,6,0)+VLOOKUP(Deelnemers!$U36,rennerstabel!$E:$K,6,0)+VLOOKUP(Deelnemers!$V36,rennerstabel!$E:$K,6,0)+VLOOKUP(Deelnemers!$W36,rennerstabel!$E:$K,6,0)</f>
        <v>0</v>
      </c>
      <c r="AQ36" s="56">
        <f>VLOOKUP(Deelnemers!$I36,rennerstabel!$E:$K,7,0)*2+VLOOKUP(Deelnemers!$J36,rennerstabel!$E:$K,7,0)+VLOOKUP(Deelnemers!$K36,rennerstabel!$E:$K,7,0)+VLOOKUP(Deelnemers!$L36,rennerstabel!$E:$K,7,0)+VLOOKUP(Deelnemers!$M36,rennerstabel!$E:$K,7,0)+VLOOKUP(Deelnemers!$N36,rennerstabel!$E:$K,7,0)+VLOOKUP(Deelnemers!$O36,rennerstabel!$E:$K,7,0)+VLOOKUP(Deelnemers!$P36,rennerstabel!$E:$K,7,0)+VLOOKUP(Deelnemers!$Q36,rennerstabel!$E:$K,7,0)+VLOOKUP(Deelnemers!$R36,rennerstabel!$E:$K,7,0)+VLOOKUP(Deelnemers!$S36,rennerstabel!$E:$K,7,0)+VLOOKUP(Deelnemers!$T36,rennerstabel!$E:$K,7,0)+VLOOKUP(Deelnemers!$U36,rennerstabel!$E:$K,7,0)+VLOOKUP(Deelnemers!$V36,rennerstabel!$E:$K,7,0)+VLOOKUP(Deelnemers!$W36,rennerstabel!$E:$K,7,0)</f>
        <v>0</v>
      </c>
      <c r="AR36" s="58">
        <f>Deelnemers!$AN36</f>
        <v>45</v>
      </c>
      <c r="AS36" s="170" t="s">
        <v>591</v>
      </c>
      <c r="AT36" s="52">
        <f>RANK(Deelnemers!$AN36,Deelnemers!$AN$2:$AN$125)</f>
        <v>36</v>
      </c>
      <c r="AU36" s="154">
        <f t="shared" si="1"/>
        <v>1</v>
      </c>
      <c r="AV36" s="22" t="s">
        <v>14</v>
      </c>
      <c r="AX36" s="154" t="s">
        <v>758</v>
      </c>
      <c r="AY36" s="154">
        <f>IFERROR(HLOOKUP($AY$1,Deelnemers!$I36:$W36,1,FALSE),0)</f>
        <v>0</v>
      </c>
    </row>
    <row r="37" spans="1:51" s="154" customFormat="1" x14ac:dyDescent="0.25">
      <c r="A37" s="62" t="str">
        <f>CONCATENATE(Deelnemers!$B37," - ",AS37)</f>
        <v>36 - Paul van E.</v>
      </c>
      <c r="B37" s="59">
        <v>36</v>
      </c>
      <c r="C37" s="177" t="s">
        <v>593</v>
      </c>
      <c r="D37" s="60" t="s">
        <v>14</v>
      </c>
      <c r="E37" s="61" t="s">
        <v>301</v>
      </c>
      <c r="F37" s="189" t="str">
        <f>VLOOKUP(Deelnemers!$B37,Deelnemers!$B$129:$D$303,3,0)</f>
        <v>Lotto Soudal</v>
      </c>
      <c r="G37" s="51" t="s">
        <v>541</v>
      </c>
      <c r="H37" s="62"/>
      <c r="I37" s="62">
        <v>1</v>
      </c>
      <c r="J37" s="62">
        <v>11</v>
      </c>
      <c r="K37" s="62">
        <v>111</v>
      </c>
      <c r="L37" s="62">
        <v>191</v>
      </c>
      <c r="M37" s="62">
        <v>12</v>
      </c>
      <c r="N37" s="62">
        <v>21</v>
      </c>
      <c r="O37" s="62">
        <v>51</v>
      </c>
      <c r="P37" s="64">
        <v>61</v>
      </c>
      <c r="Q37" s="62">
        <v>22</v>
      </c>
      <c r="R37" s="62">
        <v>41</v>
      </c>
      <c r="S37" s="62">
        <v>73</v>
      </c>
      <c r="T37" s="62">
        <v>141</v>
      </c>
      <c r="U37" s="62">
        <v>33</v>
      </c>
      <c r="V37" s="62">
        <v>122</v>
      </c>
      <c r="W37" s="62">
        <v>91</v>
      </c>
      <c r="X37" s="62"/>
      <c r="Y37" s="62">
        <f>VLOOKUP(Deelnemers!$I37,rennerstabel!$E:$H,4,0)*2</f>
        <v>0</v>
      </c>
      <c r="Z37" s="62">
        <f>VLOOKUP(Deelnemers!$J37,rennerstabel!$E:$H,4,0)</f>
        <v>0</v>
      </c>
      <c r="AA37" s="62">
        <f>VLOOKUP(Deelnemers!$K37,rennerstabel!$E:$H,4,0)</f>
        <v>0</v>
      </c>
      <c r="AB37" s="62">
        <f>VLOOKUP(Deelnemers!$L37,rennerstabel!$E:$H,4,0)</f>
        <v>0</v>
      </c>
      <c r="AC37" s="62">
        <f>VLOOKUP(Deelnemers!$M37,rennerstabel!$E:$H,4,0)</f>
        <v>0</v>
      </c>
      <c r="AD37" s="62">
        <f>VLOOKUP(Deelnemers!$N37,rennerstabel!$E:$H,4,0)</f>
        <v>0</v>
      </c>
      <c r="AE37" s="62">
        <f>VLOOKUP(Deelnemers!$O37,rennerstabel!$E:$H,4,0)</f>
        <v>0</v>
      </c>
      <c r="AF37" s="62">
        <f>VLOOKUP(Deelnemers!$P37,rennerstabel!$E:$H,4,0)</f>
        <v>0</v>
      </c>
      <c r="AG37" s="62">
        <f>VLOOKUP(Deelnemers!$Q37,rennerstabel!$E:$H,4,0)</f>
        <v>20</v>
      </c>
      <c r="AH37" s="62">
        <f>VLOOKUP(Deelnemers!$R37,rennerstabel!$E:$H,4,0)</f>
        <v>0</v>
      </c>
      <c r="AI37" s="62">
        <f>VLOOKUP(Deelnemers!$S37,rennerstabel!$E:$H,4,0)</f>
        <v>15</v>
      </c>
      <c r="AJ37" s="62">
        <f>VLOOKUP(Deelnemers!$T37,rennerstabel!$E:$H,4,0)</f>
        <v>0</v>
      </c>
      <c r="AK37" s="62">
        <f>VLOOKUP(Deelnemers!$U37,rennerstabel!$E:$H,4,0)</f>
        <v>0</v>
      </c>
      <c r="AL37" s="62">
        <f>VLOOKUP(Deelnemers!$V37,rennerstabel!$E:$H,4,0)</f>
        <v>0</v>
      </c>
      <c r="AM37" s="62">
        <f>VLOOKUP(Deelnemers!$W37,rennerstabel!$E:$H,4,0)</f>
        <v>0</v>
      </c>
      <c r="AN37" s="53">
        <f t="shared" si="0"/>
        <v>35</v>
      </c>
      <c r="AO37" s="54">
        <f>VLOOKUP(Deelnemers!$I37,rennerstabel!$E:$K,5,0)*2+VLOOKUP(Deelnemers!$J37,rennerstabel!$E:$K,5,0)+VLOOKUP(Deelnemers!$K37,rennerstabel!$E:$K,5,0)+VLOOKUP(Deelnemers!$L37,rennerstabel!$E:$K,5,0)+VLOOKUP(Deelnemers!$M37,rennerstabel!$E:$K,5,0)+VLOOKUP(Deelnemers!$N37,rennerstabel!$E:$K,5,0)+VLOOKUP(Deelnemers!$O37,rennerstabel!$E:$K,5,0)+VLOOKUP(Deelnemers!$P37,rennerstabel!$E:$K,5,0)+VLOOKUP(Deelnemers!$Q37,rennerstabel!$E:$K,5,0)+VLOOKUP(Deelnemers!$R37,rennerstabel!$E:$K,5,0)+VLOOKUP(Deelnemers!$S37,rennerstabel!$E:$K,5,0)+VLOOKUP(Deelnemers!$T37,rennerstabel!$E:$K,5,0)+VLOOKUP(Deelnemers!$U37,rennerstabel!$E:$K,5,0)+VLOOKUP(Deelnemers!$V37,rennerstabel!$E:$K,5,0)+VLOOKUP(Deelnemers!$W37,rennerstabel!$E:$K,5,0)</f>
        <v>35</v>
      </c>
      <c r="AP37" s="55">
        <f>VLOOKUP(Deelnemers!$I37,rennerstabel!$E:$K,6,0)*2+VLOOKUP(Deelnemers!$J37,rennerstabel!$E:$K,6,0)+VLOOKUP(Deelnemers!$K37,rennerstabel!$E:$K,6,0)+VLOOKUP(Deelnemers!$L37,rennerstabel!$E:$K,6,0)+VLOOKUP(Deelnemers!$M37,rennerstabel!$E:$K,6,0)+VLOOKUP(Deelnemers!$N37,rennerstabel!$E:$K,6,0)+VLOOKUP(Deelnemers!$O37,rennerstabel!$E:$K,6,0)+VLOOKUP(Deelnemers!$P37,rennerstabel!$E:$K,6,0)+VLOOKUP(Deelnemers!$Q37,rennerstabel!$E:$K,6,0)+VLOOKUP(Deelnemers!$R37,rennerstabel!$E:$K,6,0)+VLOOKUP(Deelnemers!$S37,rennerstabel!$E:$K,6,0)+VLOOKUP(Deelnemers!$T37,rennerstabel!$E:$K,6,0)+VLOOKUP(Deelnemers!$U37,rennerstabel!$E:$K,6,0)+VLOOKUP(Deelnemers!$V37,rennerstabel!$E:$K,6,0)+VLOOKUP(Deelnemers!$W37,rennerstabel!$E:$K,6,0)</f>
        <v>0</v>
      </c>
      <c r="AQ37" s="56">
        <f>VLOOKUP(Deelnemers!$I37,rennerstabel!$E:$K,7,0)*2+VLOOKUP(Deelnemers!$J37,rennerstabel!$E:$K,7,0)+VLOOKUP(Deelnemers!$K37,rennerstabel!$E:$K,7,0)+VLOOKUP(Deelnemers!$L37,rennerstabel!$E:$K,7,0)+VLOOKUP(Deelnemers!$M37,rennerstabel!$E:$K,7,0)+VLOOKUP(Deelnemers!$N37,rennerstabel!$E:$K,7,0)+VLOOKUP(Deelnemers!$O37,rennerstabel!$E:$K,7,0)+VLOOKUP(Deelnemers!$P37,rennerstabel!$E:$K,7,0)+VLOOKUP(Deelnemers!$Q37,rennerstabel!$E:$K,7,0)+VLOOKUP(Deelnemers!$R37,rennerstabel!$E:$K,7,0)+VLOOKUP(Deelnemers!$S37,rennerstabel!$E:$K,7,0)+VLOOKUP(Deelnemers!$T37,rennerstabel!$E:$K,7,0)+VLOOKUP(Deelnemers!$U37,rennerstabel!$E:$K,7,0)+VLOOKUP(Deelnemers!$V37,rennerstabel!$E:$K,7,0)+VLOOKUP(Deelnemers!$W37,rennerstabel!$E:$K,7,0)</f>
        <v>0</v>
      </c>
      <c r="AR37" s="63">
        <f>Deelnemers!$AN37</f>
        <v>35</v>
      </c>
      <c r="AS37" s="170" t="s">
        <v>592</v>
      </c>
      <c r="AT37" s="52">
        <f>RANK(Deelnemers!$AN37,Deelnemers!$AN$2:$AN$125)</f>
        <v>64</v>
      </c>
      <c r="AU37" s="154">
        <f t="shared" si="1"/>
        <v>1</v>
      </c>
      <c r="AV37" s="22" t="s">
        <v>14</v>
      </c>
      <c r="AX37" s="154" t="s">
        <v>758</v>
      </c>
      <c r="AY37" s="154">
        <f>IFERROR(HLOOKUP($AY$1,Deelnemers!$I37:$W37,1,FALSE),0)</f>
        <v>0</v>
      </c>
    </row>
    <row r="38" spans="1:51" s="154" customFormat="1" x14ac:dyDescent="0.25">
      <c r="A38" s="52" t="str">
        <f>CONCATENATE(Deelnemers!$B38," - ",AS38)</f>
        <v>37 - Sjoerd T.</v>
      </c>
      <c r="B38" s="49">
        <v>37</v>
      </c>
      <c r="C38" s="176" t="s">
        <v>594</v>
      </c>
      <c r="D38" s="51" t="s">
        <v>14</v>
      </c>
      <c r="E38" s="51" t="s">
        <v>739</v>
      </c>
      <c r="F38" s="190" t="str">
        <f>VLOOKUP(Deelnemers!$B38,Deelnemers!$B$129:$D$303,3,0)</f>
        <v>Cofidis</v>
      </c>
      <c r="G38" s="51" t="s">
        <v>541</v>
      </c>
      <c r="H38" s="52"/>
      <c r="I38" s="52">
        <v>73</v>
      </c>
      <c r="J38" s="52">
        <v>22</v>
      </c>
      <c r="K38" s="52">
        <v>14</v>
      </c>
      <c r="L38" s="52">
        <v>33</v>
      </c>
      <c r="M38" s="52">
        <v>152</v>
      </c>
      <c r="N38" s="52">
        <v>65</v>
      </c>
      <c r="O38" s="52">
        <v>81</v>
      </c>
      <c r="P38" s="52">
        <v>203</v>
      </c>
      <c r="Q38" s="52">
        <v>21</v>
      </c>
      <c r="R38" s="52">
        <v>11</v>
      </c>
      <c r="S38" s="52">
        <v>164</v>
      </c>
      <c r="T38" s="52">
        <v>137</v>
      </c>
      <c r="U38" s="52">
        <v>93</v>
      </c>
      <c r="V38" s="52">
        <v>183</v>
      </c>
      <c r="W38" s="52">
        <v>174</v>
      </c>
      <c r="X38" s="52"/>
      <c r="Y38" s="52">
        <f>VLOOKUP(Deelnemers!$I38,rennerstabel!$E:$H,4,0)*2</f>
        <v>30</v>
      </c>
      <c r="Z38" s="52">
        <f>VLOOKUP(Deelnemers!$J38,rennerstabel!$E:$H,4,0)</f>
        <v>20</v>
      </c>
      <c r="AA38" s="52">
        <f>VLOOKUP(Deelnemers!$K38,rennerstabel!$E:$H,4,0)</f>
        <v>0</v>
      </c>
      <c r="AB38" s="52">
        <f>VLOOKUP(Deelnemers!$L38,rennerstabel!$E:$H,4,0)</f>
        <v>0</v>
      </c>
      <c r="AC38" s="52">
        <f>VLOOKUP(Deelnemers!$M38,rennerstabel!$E:$H,4,0)</f>
        <v>9</v>
      </c>
      <c r="AD38" s="52">
        <f>VLOOKUP(Deelnemers!$N38,rennerstabel!$E:$H,4,0)</f>
        <v>0</v>
      </c>
      <c r="AE38" s="52">
        <f>VLOOKUP(Deelnemers!$O38,rennerstabel!$E:$H,4,0)</f>
        <v>10</v>
      </c>
      <c r="AF38" s="52">
        <f>VLOOKUP(Deelnemers!$P38,rennerstabel!$E:$H,4,0)</f>
        <v>8</v>
      </c>
      <c r="AG38" s="52">
        <f>VLOOKUP(Deelnemers!$Q38,rennerstabel!$E:$H,4,0)</f>
        <v>0</v>
      </c>
      <c r="AH38" s="52">
        <f>VLOOKUP(Deelnemers!$R38,rennerstabel!$E:$H,4,0)</f>
        <v>0</v>
      </c>
      <c r="AI38" s="52">
        <f>VLOOKUP(Deelnemers!$S38,rennerstabel!$E:$H,4,0)</f>
        <v>25</v>
      </c>
      <c r="AJ38" s="52">
        <f>VLOOKUP(Deelnemers!$T38,rennerstabel!$E:$H,4,0)</f>
        <v>2</v>
      </c>
      <c r="AK38" s="52">
        <f>VLOOKUP(Deelnemers!$U38,rennerstabel!$E:$H,4,0)</f>
        <v>4</v>
      </c>
      <c r="AL38" s="52">
        <f>VLOOKUP(Deelnemers!$V38,rennerstabel!$E:$H,4,0)</f>
        <v>35</v>
      </c>
      <c r="AM38" s="52">
        <f>VLOOKUP(Deelnemers!$W38,rennerstabel!$E:$H,4,0)</f>
        <v>6</v>
      </c>
      <c r="AN38" s="53">
        <f t="shared" si="0"/>
        <v>149</v>
      </c>
      <c r="AO38" s="54">
        <f>VLOOKUP(Deelnemers!$I38,rennerstabel!$E:$K,5,0)*2+VLOOKUP(Deelnemers!$J38,rennerstabel!$E:$K,5,0)+VLOOKUP(Deelnemers!$K38,rennerstabel!$E:$K,5,0)+VLOOKUP(Deelnemers!$L38,rennerstabel!$E:$K,5,0)+VLOOKUP(Deelnemers!$M38,rennerstabel!$E:$K,5,0)+VLOOKUP(Deelnemers!$N38,rennerstabel!$E:$K,5,0)+VLOOKUP(Deelnemers!$O38,rennerstabel!$E:$K,5,0)+VLOOKUP(Deelnemers!$P38,rennerstabel!$E:$K,5,0)+VLOOKUP(Deelnemers!$Q38,rennerstabel!$E:$K,5,0)+VLOOKUP(Deelnemers!$R38,rennerstabel!$E:$K,5,0)+VLOOKUP(Deelnemers!$S38,rennerstabel!$E:$K,5,0)+VLOOKUP(Deelnemers!$T38,rennerstabel!$E:$K,5,0)+VLOOKUP(Deelnemers!$U38,rennerstabel!$E:$K,5,0)+VLOOKUP(Deelnemers!$V38,rennerstabel!$E:$K,5,0)+VLOOKUP(Deelnemers!$W38,rennerstabel!$E:$K,5,0)</f>
        <v>149</v>
      </c>
      <c r="AP38" s="55">
        <f>VLOOKUP(Deelnemers!$I38,rennerstabel!$E:$K,6,0)*2+VLOOKUP(Deelnemers!$J38,rennerstabel!$E:$K,6,0)+VLOOKUP(Deelnemers!$K38,rennerstabel!$E:$K,6,0)+VLOOKUP(Deelnemers!$L38,rennerstabel!$E:$K,6,0)+VLOOKUP(Deelnemers!$M38,rennerstabel!$E:$K,6,0)+VLOOKUP(Deelnemers!$N38,rennerstabel!$E:$K,6,0)+VLOOKUP(Deelnemers!$O38,rennerstabel!$E:$K,6,0)+VLOOKUP(Deelnemers!$P38,rennerstabel!$E:$K,6,0)+VLOOKUP(Deelnemers!$Q38,rennerstabel!$E:$K,6,0)+VLOOKUP(Deelnemers!$R38,rennerstabel!$E:$K,6,0)+VLOOKUP(Deelnemers!$S38,rennerstabel!$E:$K,6,0)+VLOOKUP(Deelnemers!$T38,rennerstabel!$E:$K,6,0)+VLOOKUP(Deelnemers!$U38,rennerstabel!$E:$K,6,0)+VLOOKUP(Deelnemers!$V38,rennerstabel!$E:$K,6,0)+VLOOKUP(Deelnemers!$W38,rennerstabel!$E:$K,6,0)</f>
        <v>0</v>
      </c>
      <c r="AQ38" s="56">
        <f>VLOOKUP(Deelnemers!$I38,rennerstabel!$E:$K,7,0)*2+VLOOKUP(Deelnemers!$J38,rennerstabel!$E:$K,7,0)+VLOOKUP(Deelnemers!$K38,rennerstabel!$E:$K,7,0)+VLOOKUP(Deelnemers!$L38,rennerstabel!$E:$K,7,0)+VLOOKUP(Deelnemers!$M38,rennerstabel!$E:$K,7,0)+VLOOKUP(Deelnemers!$N38,rennerstabel!$E:$K,7,0)+VLOOKUP(Deelnemers!$O38,rennerstabel!$E:$K,7,0)+VLOOKUP(Deelnemers!$P38,rennerstabel!$E:$K,7,0)+VLOOKUP(Deelnemers!$Q38,rennerstabel!$E:$K,7,0)+VLOOKUP(Deelnemers!$R38,rennerstabel!$E:$K,7,0)+VLOOKUP(Deelnemers!$S38,rennerstabel!$E:$K,7,0)+VLOOKUP(Deelnemers!$T38,rennerstabel!$E:$K,7,0)+VLOOKUP(Deelnemers!$U38,rennerstabel!$E:$K,7,0)+VLOOKUP(Deelnemers!$V38,rennerstabel!$E:$K,7,0)+VLOOKUP(Deelnemers!$W38,rennerstabel!$E:$K,7,0)</f>
        <v>0</v>
      </c>
      <c r="AR38" s="58">
        <f>Deelnemers!$AN38</f>
        <v>149</v>
      </c>
      <c r="AS38" s="170" t="s">
        <v>595</v>
      </c>
      <c r="AT38" s="52">
        <f>RANK(Deelnemers!$AN38,Deelnemers!$AN$2:$AN$125)</f>
        <v>1</v>
      </c>
      <c r="AU38" s="154">
        <f t="shared" si="1"/>
        <v>1</v>
      </c>
      <c r="AV38" s="22" t="s">
        <v>14</v>
      </c>
      <c r="AX38" s="154" t="s">
        <v>758</v>
      </c>
      <c r="AY38" s="154">
        <f>IFERROR(HLOOKUP($AY$1,Deelnemers!$I38:$W38,1,FALSE),0)</f>
        <v>0</v>
      </c>
    </row>
    <row r="39" spans="1:51" s="154" customFormat="1" x14ac:dyDescent="0.25">
      <c r="A39" s="62" t="str">
        <f>CONCATENATE(Deelnemers!$B39," - ",AS39)</f>
        <v>38 - Quinn H.</v>
      </c>
      <c r="B39" s="59">
        <v>38</v>
      </c>
      <c r="C39" s="177" t="s">
        <v>598</v>
      </c>
      <c r="D39" s="60" t="s">
        <v>235</v>
      </c>
      <c r="E39" s="61" t="s">
        <v>299</v>
      </c>
      <c r="F39" s="189" t="str">
        <f>VLOOKUP(Deelnemers!$B39,Deelnemers!$B$129:$D$303,3,0)</f>
        <v>Jumbo Visma</v>
      </c>
      <c r="G39" s="51" t="s">
        <v>541</v>
      </c>
      <c r="H39" s="62"/>
      <c r="I39" s="62">
        <v>11</v>
      </c>
      <c r="J39" s="62">
        <v>1</v>
      </c>
      <c r="K39" s="62">
        <v>8</v>
      </c>
      <c r="L39" s="62">
        <v>12</v>
      </c>
      <c r="M39" s="62">
        <v>14</v>
      </c>
      <c r="N39" s="62">
        <v>21</v>
      </c>
      <c r="O39" s="62">
        <v>33</v>
      </c>
      <c r="P39" s="64">
        <v>51</v>
      </c>
      <c r="Q39" s="62">
        <v>184</v>
      </c>
      <c r="R39" s="62">
        <v>191</v>
      </c>
      <c r="S39" s="62">
        <v>71</v>
      </c>
      <c r="T39" s="62">
        <v>81</v>
      </c>
      <c r="U39" s="62">
        <v>91</v>
      </c>
      <c r="V39" s="62">
        <v>93</v>
      </c>
      <c r="W39" s="62">
        <v>73</v>
      </c>
      <c r="X39" s="62"/>
      <c r="Y39" s="62">
        <f>VLOOKUP(Deelnemers!$I39,rennerstabel!$E:$H,4,0)*2</f>
        <v>0</v>
      </c>
      <c r="Z39" s="62">
        <f>VLOOKUP(Deelnemers!$J39,rennerstabel!$E:$H,4,0)</f>
        <v>0</v>
      </c>
      <c r="AA39" s="62">
        <f>VLOOKUP(Deelnemers!$K39,rennerstabel!$E:$H,4,0)</f>
        <v>0</v>
      </c>
      <c r="AB39" s="62">
        <f>VLOOKUP(Deelnemers!$L39,rennerstabel!$E:$H,4,0)</f>
        <v>0</v>
      </c>
      <c r="AC39" s="62">
        <f>VLOOKUP(Deelnemers!$M39,rennerstabel!$E:$H,4,0)</f>
        <v>0</v>
      </c>
      <c r="AD39" s="62">
        <f>VLOOKUP(Deelnemers!$N39,rennerstabel!$E:$H,4,0)</f>
        <v>0</v>
      </c>
      <c r="AE39" s="62">
        <f>VLOOKUP(Deelnemers!$O39,rennerstabel!$E:$H,4,0)</f>
        <v>0</v>
      </c>
      <c r="AF39" s="62">
        <f>VLOOKUP(Deelnemers!$P39,rennerstabel!$E:$H,4,0)</f>
        <v>0</v>
      </c>
      <c r="AG39" s="62">
        <f>VLOOKUP(Deelnemers!$Q39,rennerstabel!$E:$H,4,0)</f>
        <v>0</v>
      </c>
      <c r="AH39" s="62">
        <f>VLOOKUP(Deelnemers!$R39,rennerstabel!$E:$H,4,0)</f>
        <v>0</v>
      </c>
      <c r="AI39" s="62">
        <f>VLOOKUP(Deelnemers!$S39,rennerstabel!$E:$H,4,0)</f>
        <v>0</v>
      </c>
      <c r="AJ39" s="62">
        <f>VLOOKUP(Deelnemers!$T39,rennerstabel!$E:$H,4,0)</f>
        <v>10</v>
      </c>
      <c r="AK39" s="62">
        <f>VLOOKUP(Deelnemers!$U39,rennerstabel!$E:$H,4,0)</f>
        <v>0</v>
      </c>
      <c r="AL39" s="62">
        <f>VLOOKUP(Deelnemers!$V39,rennerstabel!$E:$H,4,0)</f>
        <v>4</v>
      </c>
      <c r="AM39" s="62">
        <f>VLOOKUP(Deelnemers!$W39,rennerstabel!$E:$H,4,0)</f>
        <v>15</v>
      </c>
      <c r="AN39" s="53">
        <f t="shared" si="0"/>
        <v>29</v>
      </c>
      <c r="AO39" s="54">
        <f>VLOOKUP(Deelnemers!$I39,rennerstabel!$E:$K,5,0)*2+VLOOKUP(Deelnemers!$J39,rennerstabel!$E:$K,5,0)+VLOOKUP(Deelnemers!$K39,rennerstabel!$E:$K,5,0)+VLOOKUP(Deelnemers!$L39,rennerstabel!$E:$K,5,0)+VLOOKUP(Deelnemers!$M39,rennerstabel!$E:$K,5,0)+VLOOKUP(Deelnemers!$N39,rennerstabel!$E:$K,5,0)+VLOOKUP(Deelnemers!$O39,rennerstabel!$E:$K,5,0)+VLOOKUP(Deelnemers!$P39,rennerstabel!$E:$K,5,0)+VLOOKUP(Deelnemers!$Q39,rennerstabel!$E:$K,5,0)+VLOOKUP(Deelnemers!$R39,rennerstabel!$E:$K,5,0)+VLOOKUP(Deelnemers!$S39,rennerstabel!$E:$K,5,0)+VLOOKUP(Deelnemers!$T39,rennerstabel!$E:$K,5,0)+VLOOKUP(Deelnemers!$U39,rennerstabel!$E:$K,5,0)+VLOOKUP(Deelnemers!$V39,rennerstabel!$E:$K,5,0)+VLOOKUP(Deelnemers!$W39,rennerstabel!$E:$K,5,0)</f>
        <v>29</v>
      </c>
      <c r="AP39" s="55">
        <f>VLOOKUP(Deelnemers!$I39,rennerstabel!$E:$K,6,0)*2+VLOOKUP(Deelnemers!$J39,rennerstabel!$E:$K,6,0)+VLOOKUP(Deelnemers!$K39,rennerstabel!$E:$K,6,0)+VLOOKUP(Deelnemers!$L39,rennerstabel!$E:$K,6,0)+VLOOKUP(Deelnemers!$M39,rennerstabel!$E:$K,6,0)+VLOOKUP(Deelnemers!$N39,rennerstabel!$E:$K,6,0)+VLOOKUP(Deelnemers!$O39,rennerstabel!$E:$K,6,0)+VLOOKUP(Deelnemers!$P39,rennerstabel!$E:$K,6,0)+VLOOKUP(Deelnemers!$Q39,rennerstabel!$E:$K,6,0)+VLOOKUP(Deelnemers!$R39,rennerstabel!$E:$K,6,0)+VLOOKUP(Deelnemers!$S39,rennerstabel!$E:$K,6,0)+VLOOKUP(Deelnemers!$T39,rennerstabel!$E:$K,6,0)+VLOOKUP(Deelnemers!$U39,rennerstabel!$E:$K,6,0)+VLOOKUP(Deelnemers!$V39,rennerstabel!$E:$K,6,0)+VLOOKUP(Deelnemers!$W39,rennerstabel!$E:$K,6,0)</f>
        <v>0</v>
      </c>
      <c r="AQ39" s="56">
        <f>VLOOKUP(Deelnemers!$I39,rennerstabel!$E:$K,7,0)*2+VLOOKUP(Deelnemers!$J39,rennerstabel!$E:$K,7,0)+VLOOKUP(Deelnemers!$K39,rennerstabel!$E:$K,7,0)+VLOOKUP(Deelnemers!$L39,rennerstabel!$E:$K,7,0)+VLOOKUP(Deelnemers!$M39,rennerstabel!$E:$K,7,0)+VLOOKUP(Deelnemers!$N39,rennerstabel!$E:$K,7,0)+VLOOKUP(Deelnemers!$O39,rennerstabel!$E:$K,7,0)+VLOOKUP(Deelnemers!$P39,rennerstabel!$E:$K,7,0)+VLOOKUP(Deelnemers!$Q39,rennerstabel!$E:$K,7,0)+VLOOKUP(Deelnemers!$R39,rennerstabel!$E:$K,7,0)+VLOOKUP(Deelnemers!$S39,rennerstabel!$E:$K,7,0)+VLOOKUP(Deelnemers!$T39,rennerstabel!$E:$K,7,0)+VLOOKUP(Deelnemers!$U39,rennerstabel!$E:$K,7,0)+VLOOKUP(Deelnemers!$V39,rennerstabel!$E:$K,7,0)+VLOOKUP(Deelnemers!$W39,rennerstabel!$E:$K,7,0)</f>
        <v>0</v>
      </c>
      <c r="AR39" s="63">
        <f>Deelnemers!$AN39</f>
        <v>29</v>
      </c>
      <c r="AS39" s="170" t="s">
        <v>597</v>
      </c>
      <c r="AT39" s="52">
        <f>RANK(Deelnemers!$AN39,Deelnemers!$AN$2:$AN$125)</f>
        <v>81</v>
      </c>
      <c r="AU39" s="154">
        <f t="shared" si="1"/>
        <v>1</v>
      </c>
      <c r="AV39" s="22" t="s">
        <v>14</v>
      </c>
      <c r="AX39" s="154" t="s">
        <v>758</v>
      </c>
      <c r="AY39" s="154">
        <f>IFERROR(HLOOKUP($AY$1,Deelnemers!$I39:$W39,1,FALSE),0)</f>
        <v>0</v>
      </c>
    </row>
    <row r="40" spans="1:51" s="154" customFormat="1" x14ac:dyDescent="0.25">
      <c r="A40" s="52" t="str">
        <f>CONCATENATE(Deelnemers!$B40," - ",AS40)</f>
        <v>39 - Corjan H.</v>
      </c>
      <c r="B40" s="49">
        <v>39</v>
      </c>
      <c r="C40" s="176" t="s">
        <v>698</v>
      </c>
      <c r="D40" s="51" t="s">
        <v>14</v>
      </c>
      <c r="E40" s="51" t="s">
        <v>299</v>
      </c>
      <c r="F40" s="190" t="str">
        <f>VLOOKUP(Deelnemers!$B40,Deelnemers!$B$129:$D$303,3,0)</f>
        <v>BORA Hansgrohe</v>
      </c>
      <c r="G40" s="51" t="s">
        <v>541</v>
      </c>
      <c r="H40" s="52"/>
      <c r="I40" s="52">
        <v>1</v>
      </c>
      <c r="J40" s="52">
        <v>2</v>
      </c>
      <c r="K40" s="52">
        <v>8</v>
      </c>
      <c r="L40" s="52">
        <v>12</v>
      </c>
      <c r="M40" s="52">
        <v>14</v>
      </c>
      <c r="N40" s="52">
        <v>111</v>
      </c>
      <c r="O40" s="52">
        <v>184</v>
      </c>
      <c r="P40" s="52">
        <v>21</v>
      </c>
      <c r="Q40" s="52">
        <v>33</v>
      </c>
      <c r="R40" s="52">
        <v>71</v>
      </c>
      <c r="S40" s="52">
        <v>101</v>
      </c>
      <c r="T40" s="52">
        <v>22</v>
      </c>
      <c r="U40" s="52">
        <v>81</v>
      </c>
      <c r="V40" s="52">
        <v>11</v>
      </c>
      <c r="W40" s="52">
        <v>93</v>
      </c>
      <c r="X40" s="52"/>
      <c r="Y40" s="52">
        <f>VLOOKUP(Deelnemers!$I40,rennerstabel!$E:$H,4,0)*2</f>
        <v>0</v>
      </c>
      <c r="Z40" s="52">
        <f>VLOOKUP(Deelnemers!$J40,rennerstabel!$E:$H,4,0)</f>
        <v>0</v>
      </c>
      <c r="AA40" s="52">
        <f>VLOOKUP(Deelnemers!$K40,rennerstabel!$E:$H,4,0)</f>
        <v>0</v>
      </c>
      <c r="AB40" s="52">
        <f>VLOOKUP(Deelnemers!$L40,rennerstabel!$E:$H,4,0)</f>
        <v>0</v>
      </c>
      <c r="AC40" s="52">
        <f>VLOOKUP(Deelnemers!$M40,rennerstabel!$E:$H,4,0)</f>
        <v>0</v>
      </c>
      <c r="AD40" s="52">
        <f>VLOOKUP(Deelnemers!$N40,rennerstabel!$E:$H,4,0)</f>
        <v>0</v>
      </c>
      <c r="AE40" s="52">
        <f>VLOOKUP(Deelnemers!$O40,rennerstabel!$E:$H,4,0)</f>
        <v>0</v>
      </c>
      <c r="AF40" s="52">
        <f>VLOOKUP(Deelnemers!$P40,rennerstabel!$E:$H,4,0)</f>
        <v>0</v>
      </c>
      <c r="AG40" s="52">
        <f>VLOOKUP(Deelnemers!$Q40,rennerstabel!$E:$H,4,0)</f>
        <v>0</v>
      </c>
      <c r="AH40" s="52">
        <f>VLOOKUP(Deelnemers!$R40,rennerstabel!$E:$H,4,0)</f>
        <v>0</v>
      </c>
      <c r="AI40" s="52">
        <f>VLOOKUP(Deelnemers!$S40,rennerstabel!$E:$H,4,0)</f>
        <v>0</v>
      </c>
      <c r="AJ40" s="52">
        <f>VLOOKUP(Deelnemers!$T40,rennerstabel!$E:$H,4,0)</f>
        <v>20</v>
      </c>
      <c r="AK40" s="52">
        <f>VLOOKUP(Deelnemers!$U40,rennerstabel!$E:$H,4,0)</f>
        <v>10</v>
      </c>
      <c r="AL40" s="52">
        <f>VLOOKUP(Deelnemers!$V40,rennerstabel!$E:$H,4,0)</f>
        <v>0</v>
      </c>
      <c r="AM40" s="52">
        <f>VLOOKUP(Deelnemers!$W40,rennerstabel!$E:$H,4,0)</f>
        <v>4</v>
      </c>
      <c r="AN40" s="53">
        <f t="shared" si="0"/>
        <v>34</v>
      </c>
      <c r="AO40" s="54">
        <f>VLOOKUP(Deelnemers!$I40,rennerstabel!$E:$K,5,0)*2+VLOOKUP(Deelnemers!$J40,rennerstabel!$E:$K,5,0)+VLOOKUP(Deelnemers!$K40,rennerstabel!$E:$K,5,0)+VLOOKUP(Deelnemers!$L40,rennerstabel!$E:$K,5,0)+VLOOKUP(Deelnemers!$M40,rennerstabel!$E:$K,5,0)+VLOOKUP(Deelnemers!$N40,rennerstabel!$E:$K,5,0)+VLOOKUP(Deelnemers!$O40,rennerstabel!$E:$K,5,0)+VLOOKUP(Deelnemers!$P40,rennerstabel!$E:$K,5,0)+VLOOKUP(Deelnemers!$Q40,rennerstabel!$E:$K,5,0)+VLOOKUP(Deelnemers!$R40,rennerstabel!$E:$K,5,0)+VLOOKUP(Deelnemers!$S40,rennerstabel!$E:$K,5,0)+VLOOKUP(Deelnemers!$T40,rennerstabel!$E:$K,5,0)+VLOOKUP(Deelnemers!$U40,rennerstabel!$E:$K,5,0)+VLOOKUP(Deelnemers!$V40,rennerstabel!$E:$K,5,0)+VLOOKUP(Deelnemers!$W40,rennerstabel!$E:$K,5,0)</f>
        <v>34</v>
      </c>
      <c r="AP40" s="55">
        <f>VLOOKUP(Deelnemers!$I40,rennerstabel!$E:$K,6,0)*2+VLOOKUP(Deelnemers!$J40,rennerstabel!$E:$K,6,0)+VLOOKUP(Deelnemers!$K40,rennerstabel!$E:$K,6,0)+VLOOKUP(Deelnemers!$L40,rennerstabel!$E:$K,6,0)+VLOOKUP(Deelnemers!$M40,rennerstabel!$E:$K,6,0)+VLOOKUP(Deelnemers!$N40,rennerstabel!$E:$K,6,0)+VLOOKUP(Deelnemers!$O40,rennerstabel!$E:$K,6,0)+VLOOKUP(Deelnemers!$P40,rennerstabel!$E:$K,6,0)+VLOOKUP(Deelnemers!$Q40,rennerstabel!$E:$K,6,0)+VLOOKUP(Deelnemers!$R40,rennerstabel!$E:$K,6,0)+VLOOKUP(Deelnemers!$S40,rennerstabel!$E:$K,6,0)+VLOOKUP(Deelnemers!$T40,rennerstabel!$E:$K,6,0)+VLOOKUP(Deelnemers!$U40,rennerstabel!$E:$K,6,0)+VLOOKUP(Deelnemers!$V40,rennerstabel!$E:$K,6,0)+VLOOKUP(Deelnemers!$W40,rennerstabel!$E:$K,6,0)</f>
        <v>0</v>
      </c>
      <c r="AQ40" s="56">
        <f>VLOOKUP(Deelnemers!$I40,rennerstabel!$E:$K,7,0)*2+VLOOKUP(Deelnemers!$J40,rennerstabel!$E:$K,7,0)+VLOOKUP(Deelnemers!$K40,rennerstabel!$E:$K,7,0)+VLOOKUP(Deelnemers!$L40,rennerstabel!$E:$K,7,0)+VLOOKUP(Deelnemers!$M40,rennerstabel!$E:$K,7,0)+VLOOKUP(Deelnemers!$N40,rennerstabel!$E:$K,7,0)+VLOOKUP(Deelnemers!$O40,rennerstabel!$E:$K,7,0)+VLOOKUP(Deelnemers!$P40,rennerstabel!$E:$K,7,0)+VLOOKUP(Deelnemers!$Q40,rennerstabel!$E:$K,7,0)+VLOOKUP(Deelnemers!$R40,rennerstabel!$E:$K,7,0)+VLOOKUP(Deelnemers!$S40,rennerstabel!$E:$K,7,0)+VLOOKUP(Deelnemers!$T40,rennerstabel!$E:$K,7,0)+VLOOKUP(Deelnemers!$U40,rennerstabel!$E:$K,7,0)+VLOOKUP(Deelnemers!$V40,rennerstabel!$E:$K,7,0)+VLOOKUP(Deelnemers!$W40,rennerstabel!$E:$K,7,0)</f>
        <v>0</v>
      </c>
      <c r="AR40" s="58">
        <f>Deelnemers!$AN40</f>
        <v>34</v>
      </c>
      <c r="AS40" s="170" t="s">
        <v>235</v>
      </c>
      <c r="AT40" s="52">
        <f>RANK(Deelnemers!$AN40,Deelnemers!$AN$2:$AN$125)</f>
        <v>75</v>
      </c>
      <c r="AU40" s="154">
        <f t="shared" si="1"/>
        <v>1</v>
      </c>
      <c r="AV40" s="22" t="s">
        <v>14</v>
      </c>
      <c r="AX40" s="154" t="s">
        <v>758</v>
      </c>
      <c r="AY40" s="154">
        <f>IFERROR(HLOOKUP($AY$1,Deelnemers!$I40:$W40,1,FALSE),0)</f>
        <v>0</v>
      </c>
    </row>
    <row r="41" spans="1:51" s="154" customFormat="1" x14ac:dyDescent="0.25">
      <c r="A41" s="62" t="str">
        <f>CONCATENATE(Deelnemers!$B41," - ",AS41)</f>
        <v>40 - Marcel M.</v>
      </c>
      <c r="B41" s="59">
        <v>40</v>
      </c>
      <c r="C41" s="177" t="s">
        <v>599</v>
      </c>
      <c r="D41" s="60" t="s">
        <v>14</v>
      </c>
      <c r="E41" s="61" t="s">
        <v>301</v>
      </c>
      <c r="F41" s="189" t="str">
        <f>VLOOKUP(Deelnemers!$B41,Deelnemers!$B$129:$D$303,3,0)</f>
        <v>Jumbo Visma</v>
      </c>
      <c r="G41" s="51" t="s">
        <v>541</v>
      </c>
      <c r="H41" s="62"/>
      <c r="I41" s="62">
        <v>1</v>
      </c>
      <c r="J41" s="62">
        <v>21</v>
      </c>
      <c r="K41" s="62">
        <v>12</v>
      </c>
      <c r="L41" s="62">
        <v>191</v>
      </c>
      <c r="M41" s="62">
        <v>184</v>
      </c>
      <c r="N41" s="62">
        <v>22</v>
      </c>
      <c r="O41" s="62">
        <v>142</v>
      </c>
      <c r="P41" s="64">
        <v>73</v>
      </c>
      <c r="Q41" s="62">
        <v>2</v>
      </c>
      <c r="R41" s="62">
        <v>33</v>
      </c>
      <c r="S41" s="62">
        <v>81</v>
      </c>
      <c r="T41" s="62">
        <v>71</v>
      </c>
      <c r="U41" s="62">
        <v>72</v>
      </c>
      <c r="V41" s="62">
        <v>101</v>
      </c>
      <c r="W41" s="62">
        <v>103</v>
      </c>
      <c r="X41" s="62"/>
      <c r="Y41" s="62">
        <f>VLOOKUP(Deelnemers!$I41,rennerstabel!$E:$H,4,0)*2</f>
        <v>0</v>
      </c>
      <c r="Z41" s="62">
        <f>VLOOKUP(Deelnemers!$J41,rennerstabel!$E:$H,4,0)</f>
        <v>0</v>
      </c>
      <c r="AA41" s="62">
        <f>VLOOKUP(Deelnemers!$K41,rennerstabel!$E:$H,4,0)</f>
        <v>0</v>
      </c>
      <c r="AB41" s="62">
        <f>VLOOKUP(Deelnemers!$L41,rennerstabel!$E:$H,4,0)</f>
        <v>0</v>
      </c>
      <c r="AC41" s="62">
        <f>VLOOKUP(Deelnemers!$M41,rennerstabel!$E:$H,4,0)</f>
        <v>0</v>
      </c>
      <c r="AD41" s="62">
        <f>VLOOKUP(Deelnemers!$N41,rennerstabel!$E:$H,4,0)</f>
        <v>20</v>
      </c>
      <c r="AE41" s="62">
        <f>VLOOKUP(Deelnemers!$O41,rennerstabel!$E:$H,4,0)</f>
        <v>0</v>
      </c>
      <c r="AF41" s="62">
        <f>VLOOKUP(Deelnemers!$P41,rennerstabel!$E:$H,4,0)</f>
        <v>15</v>
      </c>
      <c r="AG41" s="62">
        <f>VLOOKUP(Deelnemers!$Q41,rennerstabel!$E:$H,4,0)</f>
        <v>0</v>
      </c>
      <c r="AH41" s="62">
        <f>VLOOKUP(Deelnemers!$R41,rennerstabel!$E:$H,4,0)</f>
        <v>0</v>
      </c>
      <c r="AI41" s="62">
        <f>VLOOKUP(Deelnemers!$S41,rennerstabel!$E:$H,4,0)</f>
        <v>10</v>
      </c>
      <c r="AJ41" s="62">
        <f>VLOOKUP(Deelnemers!$T41,rennerstabel!$E:$H,4,0)</f>
        <v>0</v>
      </c>
      <c r="AK41" s="62">
        <f>VLOOKUP(Deelnemers!$U41,rennerstabel!$E:$H,4,0)</f>
        <v>0</v>
      </c>
      <c r="AL41" s="62">
        <f>VLOOKUP(Deelnemers!$V41,rennerstabel!$E:$H,4,0)</f>
        <v>0</v>
      </c>
      <c r="AM41" s="62">
        <f>VLOOKUP(Deelnemers!$W41,rennerstabel!$E:$H,4,0)</f>
        <v>0</v>
      </c>
      <c r="AN41" s="53">
        <f t="shared" si="0"/>
        <v>45</v>
      </c>
      <c r="AO41" s="54">
        <f>VLOOKUP(Deelnemers!$I41,rennerstabel!$E:$K,5,0)*2+VLOOKUP(Deelnemers!$J41,rennerstabel!$E:$K,5,0)+VLOOKUP(Deelnemers!$K41,rennerstabel!$E:$K,5,0)+VLOOKUP(Deelnemers!$L41,rennerstabel!$E:$K,5,0)+VLOOKUP(Deelnemers!$M41,rennerstabel!$E:$K,5,0)+VLOOKUP(Deelnemers!$N41,rennerstabel!$E:$K,5,0)+VLOOKUP(Deelnemers!$O41,rennerstabel!$E:$K,5,0)+VLOOKUP(Deelnemers!$P41,rennerstabel!$E:$K,5,0)+VLOOKUP(Deelnemers!$Q41,rennerstabel!$E:$K,5,0)+VLOOKUP(Deelnemers!$R41,rennerstabel!$E:$K,5,0)+VLOOKUP(Deelnemers!$S41,rennerstabel!$E:$K,5,0)+VLOOKUP(Deelnemers!$T41,rennerstabel!$E:$K,5,0)+VLOOKUP(Deelnemers!$U41,rennerstabel!$E:$K,5,0)+VLOOKUP(Deelnemers!$V41,rennerstabel!$E:$K,5,0)+VLOOKUP(Deelnemers!$W41,rennerstabel!$E:$K,5,0)</f>
        <v>45</v>
      </c>
      <c r="AP41" s="55">
        <f>VLOOKUP(Deelnemers!$I41,rennerstabel!$E:$K,6,0)*2+VLOOKUP(Deelnemers!$J41,rennerstabel!$E:$K,6,0)+VLOOKUP(Deelnemers!$K41,rennerstabel!$E:$K,6,0)+VLOOKUP(Deelnemers!$L41,rennerstabel!$E:$K,6,0)+VLOOKUP(Deelnemers!$M41,rennerstabel!$E:$K,6,0)+VLOOKUP(Deelnemers!$N41,rennerstabel!$E:$K,6,0)+VLOOKUP(Deelnemers!$O41,rennerstabel!$E:$K,6,0)+VLOOKUP(Deelnemers!$P41,rennerstabel!$E:$K,6,0)+VLOOKUP(Deelnemers!$Q41,rennerstabel!$E:$K,6,0)+VLOOKUP(Deelnemers!$R41,rennerstabel!$E:$K,6,0)+VLOOKUP(Deelnemers!$S41,rennerstabel!$E:$K,6,0)+VLOOKUP(Deelnemers!$T41,rennerstabel!$E:$K,6,0)+VLOOKUP(Deelnemers!$U41,rennerstabel!$E:$K,6,0)+VLOOKUP(Deelnemers!$V41,rennerstabel!$E:$K,6,0)+VLOOKUP(Deelnemers!$W41,rennerstabel!$E:$K,6,0)</f>
        <v>0</v>
      </c>
      <c r="AQ41" s="56">
        <f>VLOOKUP(Deelnemers!$I41,rennerstabel!$E:$K,7,0)*2+VLOOKUP(Deelnemers!$J41,rennerstabel!$E:$K,7,0)+VLOOKUP(Deelnemers!$K41,rennerstabel!$E:$K,7,0)+VLOOKUP(Deelnemers!$L41,rennerstabel!$E:$K,7,0)+VLOOKUP(Deelnemers!$M41,rennerstabel!$E:$K,7,0)+VLOOKUP(Deelnemers!$N41,rennerstabel!$E:$K,7,0)+VLOOKUP(Deelnemers!$O41,rennerstabel!$E:$K,7,0)+VLOOKUP(Deelnemers!$P41,rennerstabel!$E:$K,7,0)+VLOOKUP(Deelnemers!$Q41,rennerstabel!$E:$K,7,0)+VLOOKUP(Deelnemers!$R41,rennerstabel!$E:$K,7,0)+VLOOKUP(Deelnemers!$S41,rennerstabel!$E:$K,7,0)+VLOOKUP(Deelnemers!$T41,rennerstabel!$E:$K,7,0)+VLOOKUP(Deelnemers!$U41,rennerstabel!$E:$K,7,0)+VLOOKUP(Deelnemers!$V41,rennerstabel!$E:$K,7,0)+VLOOKUP(Deelnemers!$W41,rennerstabel!$E:$K,7,0)</f>
        <v>0</v>
      </c>
      <c r="AR41" s="63">
        <f>Deelnemers!$AN41</f>
        <v>45</v>
      </c>
      <c r="AS41" s="170" t="s">
        <v>600</v>
      </c>
      <c r="AT41" s="52">
        <f>RANK(Deelnemers!$AN41,Deelnemers!$AN$2:$AN$125)</f>
        <v>36</v>
      </c>
      <c r="AU41" s="154">
        <f t="shared" si="1"/>
        <v>1</v>
      </c>
      <c r="AV41" s="22" t="s">
        <v>14</v>
      </c>
      <c r="AX41" s="154" t="s">
        <v>758</v>
      </c>
      <c r="AY41" s="154">
        <f>IFERROR(HLOOKUP($AY$1,Deelnemers!$I41:$W41,1,FALSE),0)</f>
        <v>0</v>
      </c>
    </row>
    <row r="42" spans="1:51" s="154" customFormat="1" x14ac:dyDescent="0.25">
      <c r="A42" s="52" t="str">
        <f>CONCATENATE(Deelnemers!$B42," - ",AS42)</f>
        <v>41 - Olivia &amp; Eline</v>
      </c>
      <c r="B42" s="49">
        <v>41</v>
      </c>
      <c r="C42" s="51" t="s">
        <v>602</v>
      </c>
      <c r="D42" s="51" t="s">
        <v>600</v>
      </c>
      <c r="E42" s="51" t="s">
        <v>301</v>
      </c>
      <c r="F42" s="190" t="str">
        <f>VLOOKUP(Deelnemers!$B42,Deelnemers!$B$129:$D$303,3,0)</f>
        <v>AG2R La Mondiale</v>
      </c>
      <c r="G42" s="51" t="s">
        <v>541</v>
      </c>
      <c r="H42" s="52"/>
      <c r="I42" s="52">
        <v>184</v>
      </c>
      <c r="J42" s="52">
        <v>21</v>
      </c>
      <c r="K42" s="52">
        <v>12</v>
      </c>
      <c r="L42" s="52">
        <v>191</v>
      </c>
      <c r="M42" s="52">
        <v>1</v>
      </c>
      <c r="N42" s="52">
        <v>22</v>
      </c>
      <c r="O42" s="52">
        <v>142</v>
      </c>
      <c r="P42" s="52">
        <v>73</v>
      </c>
      <c r="Q42" s="52">
        <v>2</v>
      </c>
      <c r="R42" s="52">
        <v>33</v>
      </c>
      <c r="S42" s="52">
        <v>81</v>
      </c>
      <c r="T42" s="52">
        <v>71</v>
      </c>
      <c r="U42" s="52">
        <v>111</v>
      </c>
      <c r="V42" s="52">
        <v>101</v>
      </c>
      <c r="W42" s="52">
        <v>103</v>
      </c>
      <c r="X42" s="52"/>
      <c r="Y42" s="52">
        <f>VLOOKUP(Deelnemers!$I42,rennerstabel!$E:$H,4,0)*2</f>
        <v>0</v>
      </c>
      <c r="Z42" s="52">
        <f>VLOOKUP(Deelnemers!$J42,rennerstabel!$E:$H,4,0)</f>
        <v>0</v>
      </c>
      <c r="AA42" s="52">
        <f>VLOOKUP(Deelnemers!$K42,rennerstabel!$E:$H,4,0)</f>
        <v>0</v>
      </c>
      <c r="AB42" s="52">
        <f>VLOOKUP(Deelnemers!$L42,rennerstabel!$E:$H,4,0)</f>
        <v>0</v>
      </c>
      <c r="AC42" s="52">
        <f>VLOOKUP(Deelnemers!$M42,rennerstabel!$E:$H,4,0)</f>
        <v>0</v>
      </c>
      <c r="AD42" s="52">
        <f>VLOOKUP(Deelnemers!$N42,rennerstabel!$E:$H,4,0)</f>
        <v>20</v>
      </c>
      <c r="AE42" s="52">
        <f>VLOOKUP(Deelnemers!$O42,rennerstabel!$E:$H,4,0)</f>
        <v>0</v>
      </c>
      <c r="AF42" s="52">
        <f>VLOOKUP(Deelnemers!$P42,rennerstabel!$E:$H,4,0)</f>
        <v>15</v>
      </c>
      <c r="AG42" s="52">
        <f>VLOOKUP(Deelnemers!$Q42,rennerstabel!$E:$H,4,0)</f>
        <v>0</v>
      </c>
      <c r="AH42" s="52">
        <f>VLOOKUP(Deelnemers!$R42,rennerstabel!$E:$H,4,0)</f>
        <v>0</v>
      </c>
      <c r="AI42" s="52">
        <f>VLOOKUP(Deelnemers!$S42,rennerstabel!$E:$H,4,0)</f>
        <v>10</v>
      </c>
      <c r="AJ42" s="52">
        <f>VLOOKUP(Deelnemers!$T42,rennerstabel!$E:$H,4,0)</f>
        <v>0</v>
      </c>
      <c r="AK42" s="52">
        <f>VLOOKUP(Deelnemers!$U42,rennerstabel!$E:$H,4,0)</f>
        <v>0</v>
      </c>
      <c r="AL42" s="52">
        <f>VLOOKUP(Deelnemers!$V42,rennerstabel!$E:$H,4,0)</f>
        <v>0</v>
      </c>
      <c r="AM42" s="52">
        <f>VLOOKUP(Deelnemers!$W42,rennerstabel!$E:$H,4,0)</f>
        <v>0</v>
      </c>
      <c r="AN42" s="53">
        <f t="shared" si="0"/>
        <v>45</v>
      </c>
      <c r="AO42" s="54">
        <f>VLOOKUP(Deelnemers!$I42,rennerstabel!$E:$K,5,0)*2+VLOOKUP(Deelnemers!$J42,rennerstabel!$E:$K,5,0)+VLOOKUP(Deelnemers!$K42,rennerstabel!$E:$K,5,0)+VLOOKUP(Deelnemers!$L42,rennerstabel!$E:$K,5,0)+VLOOKUP(Deelnemers!$M42,rennerstabel!$E:$K,5,0)+VLOOKUP(Deelnemers!$N42,rennerstabel!$E:$K,5,0)+VLOOKUP(Deelnemers!$O42,rennerstabel!$E:$K,5,0)+VLOOKUP(Deelnemers!$P42,rennerstabel!$E:$K,5,0)+VLOOKUP(Deelnemers!$Q42,rennerstabel!$E:$K,5,0)+VLOOKUP(Deelnemers!$R42,rennerstabel!$E:$K,5,0)+VLOOKUP(Deelnemers!$S42,rennerstabel!$E:$K,5,0)+VLOOKUP(Deelnemers!$T42,rennerstabel!$E:$K,5,0)+VLOOKUP(Deelnemers!$U42,rennerstabel!$E:$K,5,0)+VLOOKUP(Deelnemers!$V42,rennerstabel!$E:$K,5,0)+VLOOKUP(Deelnemers!$W42,rennerstabel!$E:$K,5,0)</f>
        <v>45</v>
      </c>
      <c r="AP42" s="55">
        <f>VLOOKUP(Deelnemers!$I42,rennerstabel!$E:$K,6,0)*2+VLOOKUP(Deelnemers!$J42,rennerstabel!$E:$K,6,0)+VLOOKUP(Deelnemers!$K42,rennerstabel!$E:$K,6,0)+VLOOKUP(Deelnemers!$L42,rennerstabel!$E:$K,6,0)+VLOOKUP(Deelnemers!$M42,rennerstabel!$E:$K,6,0)+VLOOKUP(Deelnemers!$N42,rennerstabel!$E:$K,6,0)+VLOOKUP(Deelnemers!$O42,rennerstabel!$E:$K,6,0)+VLOOKUP(Deelnemers!$P42,rennerstabel!$E:$K,6,0)+VLOOKUP(Deelnemers!$Q42,rennerstabel!$E:$K,6,0)+VLOOKUP(Deelnemers!$R42,rennerstabel!$E:$K,6,0)+VLOOKUP(Deelnemers!$S42,rennerstabel!$E:$K,6,0)+VLOOKUP(Deelnemers!$T42,rennerstabel!$E:$K,6,0)+VLOOKUP(Deelnemers!$U42,rennerstabel!$E:$K,6,0)+VLOOKUP(Deelnemers!$V42,rennerstabel!$E:$K,6,0)+VLOOKUP(Deelnemers!$W42,rennerstabel!$E:$K,6,0)</f>
        <v>0</v>
      </c>
      <c r="AQ42" s="56">
        <f>VLOOKUP(Deelnemers!$I42,rennerstabel!$E:$K,7,0)*2+VLOOKUP(Deelnemers!$J42,rennerstabel!$E:$K,7,0)+VLOOKUP(Deelnemers!$K42,rennerstabel!$E:$K,7,0)+VLOOKUP(Deelnemers!$L42,rennerstabel!$E:$K,7,0)+VLOOKUP(Deelnemers!$M42,rennerstabel!$E:$K,7,0)+VLOOKUP(Deelnemers!$N42,rennerstabel!$E:$K,7,0)+VLOOKUP(Deelnemers!$O42,rennerstabel!$E:$K,7,0)+VLOOKUP(Deelnemers!$P42,rennerstabel!$E:$K,7,0)+VLOOKUP(Deelnemers!$Q42,rennerstabel!$E:$K,7,0)+VLOOKUP(Deelnemers!$R42,rennerstabel!$E:$K,7,0)+VLOOKUP(Deelnemers!$S42,rennerstabel!$E:$K,7,0)+VLOOKUP(Deelnemers!$T42,rennerstabel!$E:$K,7,0)+VLOOKUP(Deelnemers!$U42,rennerstabel!$E:$K,7,0)+VLOOKUP(Deelnemers!$V42,rennerstabel!$E:$K,7,0)+VLOOKUP(Deelnemers!$W42,rennerstabel!$E:$K,7,0)</f>
        <v>0</v>
      </c>
      <c r="AR42" s="58">
        <f>Deelnemers!$AN42</f>
        <v>45</v>
      </c>
      <c r="AS42" s="247" t="s">
        <v>601</v>
      </c>
      <c r="AT42" s="52">
        <f>RANK(Deelnemers!$AN42,Deelnemers!$AN$2:$AN$125)</f>
        <v>36</v>
      </c>
      <c r="AU42" s="154">
        <f t="shared" si="1"/>
        <v>1</v>
      </c>
      <c r="AV42" s="22" t="s">
        <v>14</v>
      </c>
      <c r="AX42" s="154" t="s">
        <v>757</v>
      </c>
      <c r="AY42" s="154">
        <f>IFERROR(HLOOKUP($AY$1,Deelnemers!$I42:$W42,1,FALSE),0)</f>
        <v>0</v>
      </c>
    </row>
    <row r="43" spans="1:51" s="154" customFormat="1" x14ac:dyDescent="0.25">
      <c r="A43" s="62" t="str">
        <f>CONCATENATE(Deelnemers!$B43," - ",AS43)</f>
        <v>42 - Rob F.</v>
      </c>
      <c r="B43" s="59">
        <v>42</v>
      </c>
      <c r="C43" s="177" t="s">
        <v>603</v>
      </c>
      <c r="D43" s="60" t="s">
        <v>14</v>
      </c>
      <c r="E43" s="61" t="s">
        <v>301</v>
      </c>
      <c r="F43" s="189" t="str">
        <f>VLOOKUP(Deelnemers!$B43,Deelnemers!$B$129:$D$303,3,0)</f>
        <v>NTT Pro Cycling</v>
      </c>
      <c r="G43" s="51" t="s">
        <v>541</v>
      </c>
      <c r="H43" s="62"/>
      <c r="I43" s="62">
        <v>1</v>
      </c>
      <c r="J43" s="62">
        <v>11</v>
      </c>
      <c r="K43" s="62">
        <v>12</v>
      </c>
      <c r="L43" s="62">
        <v>14</v>
      </c>
      <c r="M43" s="62">
        <v>21</v>
      </c>
      <c r="N43" s="62">
        <v>22</v>
      </c>
      <c r="O43" s="62">
        <v>31</v>
      </c>
      <c r="P43" s="64">
        <v>33</v>
      </c>
      <c r="Q43" s="62">
        <v>41</v>
      </c>
      <c r="R43" s="62">
        <v>61</v>
      </c>
      <c r="S43" s="62">
        <v>71</v>
      </c>
      <c r="T43" s="62">
        <v>73</v>
      </c>
      <c r="U43" s="62">
        <v>81</v>
      </c>
      <c r="V43" s="62">
        <v>111</v>
      </c>
      <c r="W43" s="62">
        <v>191</v>
      </c>
      <c r="X43" s="62"/>
      <c r="Y43" s="62">
        <f>VLOOKUP(Deelnemers!$I43,rennerstabel!$E:$H,4,0)*2</f>
        <v>0</v>
      </c>
      <c r="Z43" s="62">
        <f>VLOOKUP(Deelnemers!$J43,rennerstabel!$E:$H,4,0)</f>
        <v>0</v>
      </c>
      <c r="AA43" s="62">
        <f>VLOOKUP(Deelnemers!$K43,rennerstabel!$E:$H,4,0)</f>
        <v>0</v>
      </c>
      <c r="AB43" s="62">
        <f>VLOOKUP(Deelnemers!$L43,rennerstabel!$E:$H,4,0)</f>
        <v>0</v>
      </c>
      <c r="AC43" s="62">
        <f>VLOOKUP(Deelnemers!$M43,rennerstabel!$E:$H,4,0)</f>
        <v>0</v>
      </c>
      <c r="AD43" s="62">
        <f>VLOOKUP(Deelnemers!$N43,rennerstabel!$E:$H,4,0)</f>
        <v>20</v>
      </c>
      <c r="AE43" s="62">
        <f>VLOOKUP(Deelnemers!$O43,rennerstabel!$E:$H,4,0)</f>
        <v>0</v>
      </c>
      <c r="AF43" s="62">
        <f>VLOOKUP(Deelnemers!$P43,rennerstabel!$E:$H,4,0)</f>
        <v>0</v>
      </c>
      <c r="AG43" s="62">
        <f>VLOOKUP(Deelnemers!$Q43,rennerstabel!$E:$H,4,0)</f>
        <v>0</v>
      </c>
      <c r="AH43" s="62">
        <f>VLOOKUP(Deelnemers!$R43,rennerstabel!$E:$H,4,0)</f>
        <v>0</v>
      </c>
      <c r="AI43" s="62">
        <f>VLOOKUP(Deelnemers!$S43,rennerstabel!$E:$H,4,0)</f>
        <v>0</v>
      </c>
      <c r="AJ43" s="62">
        <f>VLOOKUP(Deelnemers!$T43,rennerstabel!$E:$H,4,0)</f>
        <v>15</v>
      </c>
      <c r="AK43" s="62">
        <f>VLOOKUP(Deelnemers!$U43,rennerstabel!$E:$H,4,0)</f>
        <v>10</v>
      </c>
      <c r="AL43" s="62">
        <f>VLOOKUP(Deelnemers!$V43,rennerstabel!$E:$H,4,0)</f>
        <v>0</v>
      </c>
      <c r="AM43" s="62">
        <f>VLOOKUP(Deelnemers!$W43,rennerstabel!$E:$H,4,0)</f>
        <v>0</v>
      </c>
      <c r="AN43" s="53">
        <f t="shared" si="0"/>
        <v>45</v>
      </c>
      <c r="AO43" s="54">
        <f>VLOOKUP(Deelnemers!$I43,rennerstabel!$E:$K,5,0)*2+VLOOKUP(Deelnemers!$J43,rennerstabel!$E:$K,5,0)+VLOOKUP(Deelnemers!$K43,rennerstabel!$E:$K,5,0)+VLOOKUP(Deelnemers!$L43,rennerstabel!$E:$K,5,0)+VLOOKUP(Deelnemers!$M43,rennerstabel!$E:$K,5,0)+VLOOKUP(Deelnemers!$N43,rennerstabel!$E:$K,5,0)+VLOOKUP(Deelnemers!$O43,rennerstabel!$E:$K,5,0)+VLOOKUP(Deelnemers!$P43,rennerstabel!$E:$K,5,0)+VLOOKUP(Deelnemers!$Q43,rennerstabel!$E:$K,5,0)+VLOOKUP(Deelnemers!$R43,rennerstabel!$E:$K,5,0)+VLOOKUP(Deelnemers!$S43,rennerstabel!$E:$K,5,0)+VLOOKUP(Deelnemers!$T43,rennerstabel!$E:$K,5,0)+VLOOKUP(Deelnemers!$U43,rennerstabel!$E:$K,5,0)+VLOOKUP(Deelnemers!$V43,rennerstabel!$E:$K,5,0)+VLOOKUP(Deelnemers!$W43,rennerstabel!$E:$K,5,0)</f>
        <v>45</v>
      </c>
      <c r="AP43" s="55">
        <f>VLOOKUP(Deelnemers!$I43,rennerstabel!$E:$K,6,0)*2+VLOOKUP(Deelnemers!$J43,rennerstabel!$E:$K,6,0)+VLOOKUP(Deelnemers!$K43,rennerstabel!$E:$K,6,0)+VLOOKUP(Deelnemers!$L43,rennerstabel!$E:$K,6,0)+VLOOKUP(Deelnemers!$M43,rennerstabel!$E:$K,6,0)+VLOOKUP(Deelnemers!$N43,rennerstabel!$E:$K,6,0)+VLOOKUP(Deelnemers!$O43,rennerstabel!$E:$K,6,0)+VLOOKUP(Deelnemers!$P43,rennerstabel!$E:$K,6,0)+VLOOKUP(Deelnemers!$Q43,rennerstabel!$E:$K,6,0)+VLOOKUP(Deelnemers!$R43,rennerstabel!$E:$K,6,0)+VLOOKUP(Deelnemers!$S43,rennerstabel!$E:$K,6,0)+VLOOKUP(Deelnemers!$T43,rennerstabel!$E:$K,6,0)+VLOOKUP(Deelnemers!$U43,rennerstabel!$E:$K,6,0)+VLOOKUP(Deelnemers!$V43,rennerstabel!$E:$K,6,0)+VLOOKUP(Deelnemers!$W43,rennerstabel!$E:$K,6,0)</f>
        <v>0</v>
      </c>
      <c r="AQ43" s="56">
        <f>VLOOKUP(Deelnemers!$I43,rennerstabel!$E:$K,7,0)*2+VLOOKUP(Deelnemers!$J43,rennerstabel!$E:$K,7,0)+VLOOKUP(Deelnemers!$K43,rennerstabel!$E:$K,7,0)+VLOOKUP(Deelnemers!$L43,rennerstabel!$E:$K,7,0)+VLOOKUP(Deelnemers!$M43,rennerstabel!$E:$K,7,0)+VLOOKUP(Deelnemers!$N43,rennerstabel!$E:$K,7,0)+VLOOKUP(Deelnemers!$O43,rennerstabel!$E:$K,7,0)+VLOOKUP(Deelnemers!$P43,rennerstabel!$E:$K,7,0)+VLOOKUP(Deelnemers!$Q43,rennerstabel!$E:$K,7,0)+VLOOKUP(Deelnemers!$R43,rennerstabel!$E:$K,7,0)+VLOOKUP(Deelnemers!$S43,rennerstabel!$E:$K,7,0)+VLOOKUP(Deelnemers!$T43,rennerstabel!$E:$K,7,0)+VLOOKUP(Deelnemers!$U43,rennerstabel!$E:$K,7,0)+VLOOKUP(Deelnemers!$V43,rennerstabel!$E:$K,7,0)+VLOOKUP(Deelnemers!$W43,rennerstabel!$E:$K,7,0)</f>
        <v>0</v>
      </c>
      <c r="AR43" s="63">
        <f>Deelnemers!$AN43</f>
        <v>45</v>
      </c>
      <c r="AS43" s="170" t="s">
        <v>604</v>
      </c>
      <c r="AT43" s="52">
        <f>RANK(Deelnemers!$AN43,Deelnemers!$AN$2:$AN$125)</f>
        <v>36</v>
      </c>
      <c r="AU43" s="154">
        <f t="shared" si="1"/>
        <v>1</v>
      </c>
      <c r="AV43" s="22" t="s">
        <v>14</v>
      </c>
      <c r="AX43" s="154" t="s">
        <v>758</v>
      </c>
      <c r="AY43" s="154">
        <f>IFERROR(HLOOKUP($AY$1,Deelnemers!$I43:$W43,1,FALSE),0)</f>
        <v>0</v>
      </c>
    </row>
    <row r="44" spans="1:51" s="154" customFormat="1" x14ac:dyDescent="0.25">
      <c r="A44" s="52" t="str">
        <f>CONCATENATE(Deelnemers!$B44," - ",AS44)</f>
        <v>43 - Hans F.</v>
      </c>
      <c r="B44" s="49">
        <v>43</v>
      </c>
      <c r="C44" s="176" t="s">
        <v>605</v>
      </c>
      <c r="D44" s="51" t="s">
        <v>604</v>
      </c>
      <c r="E44" s="51" t="s">
        <v>301</v>
      </c>
      <c r="F44" s="190" t="str">
        <f>VLOOKUP(Deelnemers!$B44,Deelnemers!$B$129:$D$303,3,0)</f>
        <v>AG2R La Mondiale</v>
      </c>
      <c r="G44" s="51" t="s">
        <v>541</v>
      </c>
      <c r="H44" s="52"/>
      <c r="I44" s="52">
        <v>1</v>
      </c>
      <c r="J44" s="52">
        <v>8</v>
      </c>
      <c r="K44" s="52">
        <v>11</v>
      </c>
      <c r="L44" s="52">
        <v>12</v>
      </c>
      <c r="M44" s="52">
        <v>14</v>
      </c>
      <c r="N44" s="52">
        <v>33</v>
      </c>
      <c r="O44" s="52">
        <v>43</v>
      </c>
      <c r="P44" s="52">
        <v>51</v>
      </c>
      <c r="Q44" s="52">
        <v>72</v>
      </c>
      <c r="R44" s="52">
        <v>101</v>
      </c>
      <c r="S44" s="52">
        <v>111</v>
      </c>
      <c r="T44" s="52">
        <v>131</v>
      </c>
      <c r="U44" s="52">
        <v>141</v>
      </c>
      <c r="V44" s="52">
        <v>171</v>
      </c>
      <c r="W44" s="52">
        <v>172</v>
      </c>
      <c r="X44" s="52"/>
      <c r="Y44" s="52">
        <f>VLOOKUP(Deelnemers!$I44,rennerstabel!$E:$H,4,0)*2</f>
        <v>0</v>
      </c>
      <c r="Z44" s="52">
        <f>VLOOKUP(Deelnemers!$J44,rennerstabel!$E:$H,4,0)</f>
        <v>0</v>
      </c>
      <c r="AA44" s="52">
        <f>VLOOKUP(Deelnemers!$K44,rennerstabel!$E:$H,4,0)</f>
        <v>0</v>
      </c>
      <c r="AB44" s="52">
        <f>VLOOKUP(Deelnemers!$L44,rennerstabel!$E:$H,4,0)</f>
        <v>0</v>
      </c>
      <c r="AC44" s="52">
        <f>VLOOKUP(Deelnemers!$M44,rennerstabel!$E:$H,4,0)</f>
        <v>0</v>
      </c>
      <c r="AD44" s="52">
        <f>VLOOKUP(Deelnemers!$N44,rennerstabel!$E:$H,4,0)</f>
        <v>0</v>
      </c>
      <c r="AE44" s="52">
        <f>VLOOKUP(Deelnemers!$O44,rennerstabel!$E:$H,4,0)</f>
        <v>5</v>
      </c>
      <c r="AF44" s="52">
        <f>VLOOKUP(Deelnemers!$P44,rennerstabel!$E:$H,4,0)</f>
        <v>0</v>
      </c>
      <c r="AG44" s="52">
        <f>VLOOKUP(Deelnemers!$Q44,rennerstabel!$E:$H,4,0)</f>
        <v>0</v>
      </c>
      <c r="AH44" s="52">
        <f>VLOOKUP(Deelnemers!$R44,rennerstabel!$E:$H,4,0)</f>
        <v>0</v>
      </c>
      <c r="AI44" s="52">
        <f>VLOOKUP(Deelnemers!$S44,rennerstabel!$E:$H,4,0)</f>
        <v>0</v>
      </c>
      <c r="AJ44" s="52">
        <f>VLOOKUP(Deelnemers!$T44,rennerstabel!$E:$H,4,0)</f>
        <v>0</v>
      </c>
      <c r="AK44" s="52">
        <f>VLOOKUP(Deelnemers!$U44,rennerstabel!$E:$H,4,0)</f>
        <v>0</v>
      </c>
      <c r="AL44" s="52">
        <f>VLOOKUP(Deelnemers!$V44,rennerstabel!$E:$H,4,0)</f>
        <v>0</v>
      </c>
      <c r="AM44" s="52">
        <f>VLOOKUP(Deelnemers!$W44,rennerstabel!$E:$H,4,0)</f>
        <v>0</v>
      </c>
      <c r="AN44" s="53">
        <f t="shared" si="0"/>
        <v>5</v>
      </c>
      <c r="AO44" s="54">
        <f>VLOOKUP(Deelnemers!$I44,rennerstabel!$E:$K,5,0)*2+VLOOKUP(Deelnemers!$J44,rennerstabel!$E:$K,5,0)+VLOOKUP(Deelnemers!$K44,rennerstabel!$E:$K,5,0)+VLOOKUP(Deelnemers!$L44,rennerstabel!$E:$K,5,0)+VLOOKUP(Deelnemers!$M44,rennerstabel!$E:$K,5,0)+VLOOKUP(Deelnemers!$N44,rennerstabel!$E:$K,5,0)+VLOOKUP(Deelnemers!$O44,rennerstabel!$E:$K,5,0)+VLOOKUP(Deelnemers!$P44,rennerstabel!$E:$K,5,0)+VLOOKUP(Deelnemers!$Q44,rennerstabel!$E:$K,5,0)+VLOOKUP(Deelnemers!$R44,rennerstabel!$E:$K,5,0)+VLOOKUP(Deelnemers!$S44,rennerstabel!$E:$K,5,0)+VLOOKUP(Deelnemers!$T44,rennerstabel!$E:$K,5,0)+VLOOKUP(Deelnemers!$U44,rennerstabel!$E:$K,5,0)+VLOOKUP(Deelnemers!$V44,rennerstabel!$E:$K,5,0)+VLOOKUP(Deelnemers!$W44,rennerstabel!$E:$K,5,0)</f>
        <v>5</v>
      </c>
      <c r="AP44" s="55">
        <f>VLOOKUP(Deelnemers!$I44,rennerstabel!$E:$K,6,0)*2+VLOOKUP(Deelnemers!$J44,rennerstabel!$E:$K,6,0)+VLOOKUP(Deelnemers!$K44,rennerstabel!$E:$K,6,0)+VLOOKUP(Deelnemers!$L44,rennerstabel!$E:$K,6,0)+VLOOKUP(Deelnemers!$M44,rennerstabel!$E:$K,6,0)+VLOOKUP(Deelnemers!$N44,rennerstabel!$E:$K,6,0)+VLOOKUP(Deelnemers!$O44,rennerstabel!$E:$K,6,0)+VLOOKUP(Deelnemers!$P44,rennerstabel!$E:$K,6,0)+VLOOKUP(Deelnemers!$Q44,rennerstabel!$E:$K,6,0)+VLOOKUP(Deelnemers!$R44,rennerstabel!$E:$K,6,0)+VLOOKUP(Deelnemers!$S44,rennerstabel!$E:$K,6,0)+VLOOKUP(Deelnemers!$T44,rennerstabel!$E:$K,6,0)+VLOOKUP(Deelnemers!$U44,rennerstabel!$E:$K,6,0)+VLOOKUP(Deelnemers!$V44,rennerstabel!$E:$K,6,0)+VLOOKUP(Deelnemers!$W44,rennerstabel!$E:$K,6,0)</f>
        <v>0</v>
      </c>
      <c r="AQ44" s="56">
        <f>VLOOKUP(Deelnemers!$I44,rennerstabel!$E:$K,7,0)*2+VLOOKUP(Deelnemers!$J44,rennerstabel!$E:$K,7,0)+VLOOKUP(Deelnemers!$K44,rennerstabel!$E:$K,7,0)+VLOOKUP(Deelnemers!$L44,rennerstabel!$E:$K,7,0)+VLOOKUP(Deelnemers!$M44,rennerstabel!$E:$K,7,0)+VLOOKUP(Deelnemers!$N44,rennerstabel!$E:$K,7,0)+VLOOKUP(Deelnemers!$O44,rennerstabel!$E:$K,7,0)+VLOOKUP(Deelnemers!$P44,rennerstabel!$E:$K,7,0)+VLOOKUP(Deelnemers!$Q44,rennerstabel!$E:$K,7,0)+VLOOKUP(Deelnemers!$R44,rennerstabel!$E:$K,7,0)+VLOOKUP(Deelnemers!$S44,rennerstabel!$E:$K,7,0)+VLOOKUP(Deelnemers!$T44,rennerstabel!$E:$K,7,0)+VLOOKUP(Deelnemers!$U44,rennerstabel!$E:$K,7,0)+VLOOKUP(Deelnemers!$V44,rennerstabel!$E:$K,7,0)+VLOOKUP(Deelnemers!$W44,rennerstabel!$E:$K,7,0)</f>
        <v>0</v>
      </c>
      <c r="AR44" s="58">
        <f>Deelnemers!$AN44</f>
        <v>5</v>
      </c>
      <c r="AS44" s="170" t="s">
        <v>606</v>
      </c>
      <c r="AT44" s="52">
        <f>RANK(Deelnemers!$AN44,Deelnemers!$AN$2:$AN$125)</f>
        <v>114</v>
      </c>
      <c r="AU44" s="154">
        <f t="shared" si="1"/>
        <v>1</v>
      </c>
      <c r="AV44" s="22" t="s">
        <v>14</v>
      </c>
      <c r="AX44" s="154" t="s">
        <v>758</v>
      </c>
      <c r="AY44" s="154">
        <f>IFERROR(HLOOKUP($AY$1,Deelnemers!$I44:$W44,1,FALSE),0)</f>
        <v>0</v>
      </c>
    </row>
    <row r="45" spans="1:51" s="154" customFormat="1" x14ac:dyDescent="0.25">
      <c r="A45" s="62" t="str">
        <f>CONCATENATE(Deelnemers!$B45," - ",AS45)</f>
        <v>44 - Esther van der L.</v>
      </c>
      <c r="B45" s="59">
        <v>44</v>
      </c>
      <c r="C45" s="177" t="s">
        <v>14</v>
      </c>
      <c r="D45" s="60" t="s">
        <v>14</v>
      </c>
      <c r="E45" s="61" t="s">
        <v>305</v>
      </c>
      <c r="F45" s="189" t="str">
        <f>VLOOKUP(Deelnemers!$B45,Deelnemers!$B$129:$D$303,3,0)</f>
        <v>Movistar Team</v>
      </c>
      <c r="G45" s="51" t="s">
        <v>541</v>
      </c>
      <c r="H45" s="62"/>
      <c r="I45" s="62">
        <v>11</v>
      </c>
      <c r="J45" s="62">
        <v>71</v>
      </c>
      <c r="K45" s="62">
        <v>181</v>
      </c>
      <c r="L45" s="62">
        <v>12</v>
      </c>
      <c r="M45" s="62">
        <v>1</v>
      </c>
      <c r="N45" s="62">
        <v>91</v>
      </c>
      <c r="O45" s="62">
        <v>73</v>
      </c>
      <c r="P45" s="64">
        <v>22</v>
      </c>
      <c r="Q45" s="62">
        <v>111</v>
      </c>
      <c r="R45" s="62">
        <v>182</v>
      </c>
      <c r="S45" s="62">
        <v>81</v>
      </c>
      <c r="T45" s="62">
        <v>164</v>
      </c>
      <c r="U45" s="62">
        <v>33</v>
      </c>
      <c r="V45" s="62">
        <v>184</v>
      </c>
      <c r="W45" s="62">
        <v>101</v>
      </c>
      <c r="X45" s="62"/>
      <c r="Y45" s="62">
        <f>VLOOKUP(Deelnemers!$I45,rennerstabel!$E:$H,4,0)*2</f>
        <v>0</v>
      </c>
      <c r="Z45" s="62">
        <f>VLOOKUP(Deelnemers!$J45,rennerstabel!$E:$H,4,0)</f>
        <v>0</v>
      </c>
      <c r="AA45" s="62">
        <f>VLOOKUP(Deelnemers!$K45,rennerstabel!$E:$H,4,0)</f>
        <v>0</v>
      </c>
      <c r="AB45" s="62">
        <f>VLOOKUP(Deelnemers!$L45,rennerstabel!$E:$H,4,0)</f>
        <v>0</v>
      </c>
      <c r="AC45" s="62">
        <f>VLOOKUP(Deelnemers!$M45,rennerstabel!$E:$H,4,0)</f>
        <v>0</v>
      </c>
      <c r="AD45" s="62">
        <f>VLOOKUP(Deelnemers!$N45,rennerstabel!$E:$H,4,0)</f>
        <v>0</v>
      </c>
      <c r="AE45" s="62">
        <f>VLOOKUP(Deelnemers!$O45,rennerstabel!$E:$H,4,0)</f>
        <v>15</v>
      </c>
      <c r="AF45" s="62">
        <f>VLOOKUP(Deelnemers!$P45,rennerstabel!$E:$H,4,0)</f>
        <v>20</v>
      </c>
      <c r="AG45" s="62">
        <f>VLOOKUP(Deelnemers!$Q45,rennerstabel!$E:$H,4,0)</f>
        <v>0</v>
      </c>
      <c r="AH45" s="62">
        <f>VLOOKUP(Deelnemers!$R45,rennerstabel!$E:$H,4,0)</f>
        <v>0</v>
      </c>
      <c r="AI45" s="62">
        <f>VLOOKUP(Deelnemers!$S45,rennerstabel!$E:$H,4,0)</f>
        <v>10</v>
      </c>
      <c r="AJ45" s="62">
        <f>VLOOKUP(Deelnemers!$T45,rennerstabel!$E:$H,4,0)</f>
        <v>25</v>
      </c>
      <c r="AK45" s="62">
        <f>VLOOKUP(Deelnemers!$U45,rennerstabel!$E:$H,4,0)</f>
        <v>0</v>
      </c>
      <c r="AL45" s="62">
        <f>VLOOKUP(Deelnemers!$V45,rennerstabel!$E:$H,4,0)</f>
        <v>0</v>
      </c>
      <c r="AM45" s="62">
        <f>VLOOKUP(Deelnemers!$W45,rennerstabel!$E:$H,4,0)</f>
        <v>0</v>
      </c>
      <c r="AN45" s="53">
        <f t="shared" si="0"/>
        <v>70</v>
      </c>
      <c r="AO45" s="54">
        <f>VLOOKUP(Deelnemers!$I45,rennerstabel!$E:$K,5,0)*2+VLOOKUP(Deelnemers!$J45,rennerstabel!$E:$K,5,0)+VLOOKUP(Deelnemers!$K45,rennerstabel!$E:$K,5,0)+VLOOKUP(Deelnemers!$L45,rennerstabel!$E:$K,5,0)+VLOOKUP(Deelnemers!$M45,rennerstabel!$E:$K,5,0)+VLOOKUP(Deelnemers!$N45,rennerstabel!$E:$K,5,0)+VLOOKUP(Deelnemers!$O45,rennerstabel!$E:$K,5,0)+VLOOKUP(Deelnemers!$P45,rennerstabel!$E:$K,5,0)+VLOOKUP(Deelnemers!$Q45,rennerstabel!$E:$K,5,0)+VLOOKUP(Deelnemers!$R45,rennerstabel!$E:$K,5,0)+VLOOKUP(Deelnemers!$S45,rennerstabel!$E:$K,5,0)+VLOOKUP(Deelnemers!$T45,rennerstabel!$E:$K,5,0)+VLOOKUP(Deelnemers!$U45,rennerstabel!$E:$K,5,0)+VLOOKUP(Deelnemers!$V45,rennerstabel!$E:$K,5,0)+VLOOKUP(Deelnemers!$W45,rennerstabel!$E:$K,5,0)</f>
        <v>70</v>
      </c>
      <c r="AP45" s="55">
        <f>VLOOKUP(Deelnemers!$I45,rennerstabel!$E:$K,6,0)*2+VLOOKUP(Deelnemers!$J45,rennerstabel!$E:$K,6,0)+VLOOKUP(Deelnemers!$K45,rennerstabel!$E:$K,6,0)+VLOOKUP(Deelnemers!$L45,rennerstabel!$E:$K,6,0)+VLOOKUP(Deelnemers!$M45,rennerstabel!$E:$K,6,0)+VLOOKUP(Deelnemers!$N45,rennerstabel!$E:$K,6,0)+VLOOKUP(Deelnemers!$O45,rennerstabel!$E:$K,6,0)+VLOOKUP(Deelnemers!$P45,rennerstabel!$E:$K,6,0)+VLOOKUP(Deelnemers!$Q45,rennerstabel!$E:$K,6,0)+VLOOKUP(Deelnemers!$R45,rennerstabel!$E:$K,6,0)+VLOOKUP(Deelnemers!$S45,rennerstabel!$E:$K,6,0)+VLOOKUP(Deelnemers!$T45,rennerstabel!$E:$K,6,0)+VLOOKUP(Deelnemers!$U45,rennerstabel!$E:$K,6,0)+VLOOKUP(Deelnemers!$V45,rennerstabel!$E:$K,6,0)+VLOOKUP(Deelnemers!$W45,rennerstabel!$E:$K,6,0)</f>
        <v>0</v>
      </c>
      <c r="AQ45" s="56">
        <f>VLOOKUP(Deelnemers!$I45,rennerstabel!$E:$K,7,0)*2+VLOOKUP(Deelnemers!$J45,rennerstabel!$E:$K,7,0)+VLOOKUP(Deelnemers!$K45,rennerstabel!$E:$K,7,0)+VLOOKUP(Deelnemers!$L45,rennerstabel!$E:$K,7,0)+VLOOKUP(Deelnemers!$M45,rennerstabel!$E:$K,7,0)+VLOOKUP(Deelnemers!$N45,rennerstabel!$E:$K,7,0)+VLOOKUP(Deelnemers!$O45,rennerstabel!$E:$K,7,0)+VLOOKUP(Deelnemers!$P45,rennerstabel!$E:$K,7,0)+VLOOKUP(Deelnemers!$Q45,rennerstabel!$E:$K,7,0)+VLOOKUP(Deelnemers!$R45,rennerstabel!$E:$K,7,0)+VLOOKUP(Deelnemers!$S45,rennerstabel!$E:$K,7,0)+VLOOKUP(Deelnemers!$T45,rennerstabel!$E:$K,7,0)+VLOOKUP(Deelnemers!$U45,rennerstabel!$E:$K,7,0)+VLOOKUP(Deelnemers!$V45,rennerstabel!$E:$K,7,0)+VLOOKUP(Deelnemers!$W45,rennerstabel!$E:$K,7,0)</f>
        <v>0</v>
      </c>
      <c r="AR45" s="63">
        <f>Deelnemers!$AN45</f>
        <v>70</v>
      </c>
      <c r="AS45" s="170" t="s">
        <v>607</v>
      </c>
      <c r="AT45" s="52">
        <f>RANK(Deelnemers!$AN45,Deelnemers!$AN$2:$AN$125)</f>
        <v>11</v>
      </c>
      <c r="AU45" s="154">
        <f t="shared" si="1"/>
        <v>1</v>
      </c>
      <c r="AV45" s="22" t="s">
        <v>14</v>
      </c>
      <c r="AX45" s="154" t="s">
        <v>757</v>
      </c>
      <c r="AY45" s="154">
        <f>IFERROR(HLOOKUP($AY$1,Deelnemers!$I45:$W45,1,FALSE),0)</f>
        <v>0</v>
      </c>
    </row>
    <row r="46" spans="1:51" s="154" customFormat="1" x14ac:dyDescent="0.25">
      <c r="A46" s="52" t="str">
        <f>CONCATENATE(Deelnemers!$B46," - ",AS46)</f>
        <v>45 - Frank S.</v>
      </c>
      <c r="B46" s="49">
        <v>45</v>
      </c>
      <c r="C46" s="176" t="s">
        <v>608</v>
      </c>
      <c r="D46" s="51" t="s">
        <v>14</v>
      </c>
      <c r="E46" s="51" t="s">
        <v>609</v>
      </c>
      <c r="F46" s="190" t="str">
        <f>VLOOKUP(Deelnemers!$B46,Deelnemers!$B$129:$D$303,3,0)</f>
        <v>Deceuninck - Quick Step</v>
      </c>
      <c r="G46" s="51" t="s">
        <v>541</v>
      </c>
      <c r="H46" s="52"/>
      <c r="I46" s="52">
        <v>1</v>
      </c>
      <c r="J46" s="52">
        <v>8</v>
      </c>
      <c r="K46" s="52">
        <v>103</v>
      </c>
      <c r="L46" s="52">
        <v>11</v>
      </c>
      <c r="M46" s="52">
        <v>12</v>
      </c>
      <c r="N46" s="52">
        <v>14</v>
      </c>
      <c r="O46" s="52">
        <v>21</v>
      </c>
      <c r="P46" s="52">
        <v>22</v>
      </c>
      <c r="Q46" s="52">
        <v>33</v>
      </c>
      <c r="R46" s="52">
        <v>65</v>
      </c>
      <c r="S46" s="52">
        <v>73</v>
      </c>
      <c r="T46" s="52">
        <v>111</v>
      </c>
      <c r="U46" s="52">
        <v>152</v>
      </c>
      <c r="V46" s="52">
        <v>184</v>
      </c>
      <c r="W46" s="52">
        <v>51</v>
      </c>
      <c r="X46" s="52"/>
      <c r="Y46" s="52">
        <f>VLOOKUP(Deelnemers!$I46,rennerstabel!$E:$H,4,0)*2</f>
        <v>0</v>
      </c>
      <c r="Z46" s="52">
        <f>VLOOKUP(Deelnemers!$J46,rennerstabel!$E:$H,4,0)</f>
        <v>0</v>
      </c>
      <c r="AA46" s="52">
        <f>VLOOKUP(Deelnemers!$K46,rennerstabel!$E:$H,4,0)</f>
        <v>0</v>
      </c>
      <c r="AB46" s="52">
        <f>VLOOKUP(Deelnemers!$L46,rennerstabel!$E:$H,4,0)</f>
        <v>0</v>
      </c>
      <c r="AC46" s="52">
        <f>VLOOKUP(Deelnemers!$M46,rennerstabel!$E:$H,4,0)</f>
        <v>0</v>
      </c>
      <c r="AD46" s="52">
        <f>VLOOKUP(Deelnemers!$N46,rennerstabel!$E:$H,4,0)</f>
        <v>0</v>
      </c>
      <c r="AE46" s="52">
        <f>VLOOKUP(Deelnemers!$O46,rennerstabel!$E:$H,4,0)</f>
        <v>0</v>
      </c>
      <c r="AF46" s="52">
        <f>VLOOKUP(Deelnemers!$P46,rennerstabel!$E:$H,4,0)</f>
        <v>20</v>
      </c>
      <c r="AG46" s="52">
        <f>VLOOKUP(Deelnemers!$Q46,rennerstabel!$E:$H,4,0)</f>
        <v>0</v>
      </c>
      <c r="AH46" s="52">
        <f>VLOOKUP(Deelnemers!$R46,rennerstabel!$E:$H,4,0)</f>
        <v>0</v>
      </c>
      <c r="AI46" s="52">
        <f>VLOOKUP(Deelnemers!$S46,rennerstabel!$E:$H,4,0)</f>
        <v>15</v>
      </c>
      <c r="AJ46" s="52">
        <f>VLOOKUP(Deelnemers!$T46,rennerstabel!$E:$H,4,0)</f>
        <v>0</v>
      </c>
      <c r="AK46" s="52">
        <f>VLOOKUP(Deelnemers!$U46,rennerstabel!$E:$H,4,0)</f>
        <v>9</v>
      </c>
      <c r="AL46" s="52">
        <f>VLOOKUP(Deelnemers!$V46,rennerstabel!$E:$H,4,0)</f>
        <v>0</v>
      </c>
      <c r="AM46" s="52">
        <f>VLOOKUP(Deelnemers!$W46,rennerstabel!$E:$H,4,0)</f>
        <v>0</v>
      </c>
      <c r="AN46" s="53">
        <f t="shared" si="0"/>
        <v>44</v>
      </c>
      <c r="AO46" s="54">
        <f>VLOOKUP(Deelnemers!$I46,rennerstabel!$E:$K,5,0)*2+VLOOKUP(Deelnemers!$J46,rennerstabel!$E:$K,5,0)+VLOOKUP(Deelnemers!$K46,rennerstabel!$E:$K,5,0)+VLOOKUP(Deelnemers!$L46,rennerstabel!$E:$K,5,0)+VLOOKUP(Deelnemers!$M46,rennerstabel!$E:$K,5,0)+VLOOKUP(Deelnemers!$N46,rennerstabel!$E:$K,5,0)+VLOOKUP(Deelnemers!$O46,rennerstabel!$E:$K,5,0)+VLOOKUP(Deelnemers!$P46,rennerstabel!$E:$K,5,0)+VLOOKUP(Deelnemers!$Q46,rennerstabel!$E:$K,5,0)+VLOOKUP(Deelnemers!$R46,rennerstabel!$E:$K,5,0)+VLOOKUP(Deelnemers!$S46,rennerstabel!$E:$K,5,0)+VLOOKUP(Deelnemers!$T46,rennerstabel!$E:$K,5,0)+VLOOKUP(Deelnemers!$U46,rennerstabel!$E:$K,5,0)+VLOOKUP(Deelnemers!$V46,rennerstabel!$E:$K,5,0)+VLOOKUP(Deelnemers!$W46,rennerstabel!$E:$K,5,0)</f>
        <v>44</v>
      </c>
      <c r="AP46" s="55">
        <f>VLOOKUP(Deelnemers!$I46,rennerstabel!$E:$K,6,0)*2+VLOOKUP(Deelnemers!$J46,rennerstabel!$E:$K,6,0)+VLOOKUP(Deelnemers!$K46,rennerstabel!$E:$K,6,0)+VLOOKUP(Deelnemers!$L46,rennerstabel!$E:$K,6,0)+VLOOKUP(Deelnemers!$M46,rennerstabel!$E:$K,6,0)+VLOOKUP(Deelnemers!$N46,rennerstabel!$E:$K,6,0)+VLOOKUP(Deelnemers!$O46,rennerstabel!$E:$K,6,0)+VLOOKUP(Deelnemers!$P46,rennerstabel!$E:$K,6,0)+VLOOKUP(Deelnemers!$Q46,rennerstabel!$E:$K,6,0)+VLOOKUP(Deelnemers!$R46,rennerstabel!$E:$K,6,0)+VLOOKUP(Deelnemers!$S46,rennerstabel!$E:$K,6,0)+VLOOKUP(Deelnemers!$T46,rennerstabel!$E:$K,6,0)+VLOOKUP(Deelnemers!$U46,rennerstabel!$E:$K,6,0)+VLOOKUP(Deelnemers!$V46,rennerstabel!$E:$K,6,0)+VLOOKUP(Deelnemers!$W46,rennerstabel!$E:$K,6,0)</f>
        <v>0</v>
      </c>
      <c r="AQ46" s="56">
        <f>VLOOKUP(Deelnemers!$I46,rennerstabel!$E:$K,7,0)*2+VLOOKUP(Deelnemers!$J46,rennerstabel!$E:$K,7,0)+VLOOKUP(Deelnemers!$K46,rennerstabel!$E:$K,7,0)+VLOOKUP(Deelnemers!$L46,rennerstabel!$E:$K,7,0)+VLOOKUP(Deelnemers!$M46,rennerstabel!$E:$K,7,0)+VLOOKUP(Deelnemers!$N46,rennerstabel!$E:$K,7,0)+VLOOKUP(Deelnemers!$O46,rennerstabel!$E:$K,7,0)+VLOOKUP(Deelnemers!$P46,rennerstabel!$E:$K,7,0)+VLOOKUP(Deelnemers!$Q46,rennerstabel!$E:$K,7,0)+VLOOKUP(Deelnemers!$R46,rennerstabel!$E:$K,7,0)+VLOOKUP(Deelnemers!$S46,rennerstabel!$E:$K,7,0)+VLOOKUP(Deelnemers!$T46,rennerstabel!$E:$K,7,0)+VLOOKUP(Deelnemers!$U46,rennerstabel!$E:$K,7,0)+VLOOKUP(Deelnemers!$V46,rennerstabel!$E:$K,7,0)+VLOOKUP(Deelnemers!$W46,rennerstabel!$E:$K,7,0)</f>
        <v>0</v>
      </c>
      <c r="AR46" s="58">
        <f>Deelnemers!$AN46</f>
        <v>44</v>
      </c>
      <c r="AS46" s="170" t="s">
        <v>610</v>
      </c>
      <c r="AT46" s="52">
        <f>RANK(Deelnemers!$AN46,Deelnemers!$AN$2:$AN$125)</f>
        <v>56</v>
      </c>
      <c r="AU46" s="154">
        <f t="shared" si="1"/>
        <v>1</v>
      </c>
      <c r="AV46" s="22" t="s">
        <v>14</v>
      </c>
      <c r="AX46" s="154" t="s">
        <v>758</v>
      </c>
      <c r="AY46" s="154">
        <f>IFERROR(HLOOKUP($AY$1,Deelnemers!$I46:$W46,1,FALSE),0)</f>
        <v>0</v>
      </c>
    </row>
    <row r="47" spans="1:51" s="154" customFormat="1" x14ac:dyDescent="0.25">
      <c r="A47" s="62" t="str">
        <f>CONCATENATE(Deelnemers!$B47," - ",AS47)</f>
        <v>46 - Elise B.</v>
      </c>
      <c r="B47" s="59">
        <v>46</v>
      </c>
      <c r="C47" s="177" t="s">
        <v>14</v>
      </c>
      <c r="D47" s="60" t="s">
        <v>14</v>
      </c>
      <c r="E47" s="61" t="s">
        <v>609</v>
      </c>
      <c r="F47" s="189" t="str">
        <f>VLOOKUP(Deelnemers!$B47,Deelnemers!$B$129:$D$303,3,0)</f>
        <v>Mitchelton - Scott</v>
      </c>
      <c r="G47" s="51" t="s">
        <v>541</v>
      </c>
      <c r="H47" s="62"/>
      <c r="I47" s="62">
        <v>73</v>
      </c>
      <c r="J47" s="62">
        <v>12</v>
      </c>
      <c r="K47" s="62">
        <v>1</v>
      </c>
      <c r="L47" s="62">
        <v>131</v>
      </c>
      <c r="M47" s="62">
        <v>103</v>
      </c>
      <c r="N47" s="62">
        <v>22</v>
      </c>
      <c r="O47" s="62">
        <v>11</v>
      </c>
      <c r="P47" s="64">
        <v>14</v>
      </c>
      <c r="Q47" s="62">
        <v>21</v>
      </c>
      <c r="R47" s="62">
        <v>31</v>
      </c>
      <c r="S47" s="62">
        <v>41</v>
      </c>
      <c r="T47" s="62">
        <v>111</v>
      </c>
      <c r="U47" s="62">
        <v>184</v>
      </c>
      <c r="V47" s="62">
        <v>71</v>
      </c>
      <c r="W47" s="62">
        <v>51</v>
      </c>
      <c r="X47" s="62"/>
      <c r="Y47" s="62">
        <f>VLOOKUP(Deelnemers!$I47,rennerstabel!$E:$H,4,0)*2</f>
        <v>30</v>
      </c>
      <c r="Z47" s="62">
        <f>VLOOKUP(Deelnemers!$J47,rennerstabel!$E:$H,4,0)</f>
        <v>0</v>
      </c>
      <c r="AA47" s="62">
        <f>VLOOKUP(Deelnemers!$K47,rennerstabel!$E:$H,4,0)</f>
        <v>0</v>
      </c>
      <c r="AB47" s="62">
        <f>VLOOKUP(Deelnemers!$L47,rennerstabel!$E:$H,4,0)</f>
        <v>0</v>
      </c>
      <c r="AC47" s="62">
        <f>VLOOKUP(Deelnemers!$M47,rennerstabel!$E:$H,4,0)</f>
        <v>0</v>
      </c>
      <c r="AD47" s="62">
        <f>VLOOKUP(Deelnemers!$N47,rennerstabel!$E:$H,4,0)</f>
        <v>20</v>
      </c>
      <c r="AE47" s="62">
        <f>VLOOKUP(Deelnemers!$O47,rennerstabel!$E:$H,4,0)</f>
        <v>0</v>
      </c>
      <c r="AF47" s="62">
        <f>VLOOKUP(Deelnemers!$P47,rennerstabel!$E:$H,4,0)</f>
        <v>0</v>
      </c>
      <c r="AG47" s="62">
        <f>VLOOKUP(Deelnemers!$Q47,rennerstabel!$E:$H,4,0)</f>
        <v>0</v>
      </c>
      <c r="AH47" s="62">
        <f>VLOOKUP(Deelnemers!$R47,rennerstabel!$E:$H,4,0)</f>
        <v>0</v>
      </c>
      <c r="AI47" s="62">
        <f>VLOOKUP(Deelnemers!$S47,rennerstabel!$E:$H,4,0)</f>
        <v>0</v>
      </c>
      <c r="AJ47" s="62">
        <f>VLOOKUP(Deelnemers!$T47,rennerstabel!$E:$H,4,0)</f>
        <v>0</v>
      </c>
      <c r="AK47" s="62">
        <f>VLOOKUP(Deelnemers!$U47,rennerstabel!$E:$H,4,0)</f>
        <v>0</v>
      </c>
      <c r="AL47" s="62">
        <f>VLOOKUP(Deelnemers!$V47,rennerstabel!$E:$H,4,0)</f>
        <v>0</v>
      </c>
      <c r="AM47" s="62">
        <f>VLOOKUP(Deelnemers!$W47,rennerstabel!$E:$H,4,0)</f>
        <v>0</v>
      </c>
      <c r="AN47" s="53">
        <f t="shared" si="0"/>
        <v>50</v>
      </c>
      <c r="AO47" s="54">
        <f>VLOOKUP(Deelnemers!$I47,rennerstabel!$E:$K,5,0)*2+VLOOKUP(Deelnemers!$J47,rennerstabel!$E:$K,5,0)+VLOOKUP(Deelnemers!$K47,rennerstabel!$E:$K,5,0)+VLOOKUP(Deelnemers!$L47,rennerstabel!$E:$K,5,0)+VLOOKUP(Deelnemers!$M47,rennerstabel!$E:$K,5,0)+VLOOKUP(Deelnemers!$N47,rennerstabel!$E:$K,5,0)+VLOOKUP(Deelnemers!$O47,rennerstabel!$E:$K,5,0)+VLOOKUP(Deelnemers!$P47,rennerstabel!$E:$K,5,0)+VLOOKUP(Deelnemers!$Q47,rennerstabel!$E:$K,5,0)+VLOOKUP(Deelnemers!$R47,rennerstabel!$E:$K,5,0)+VLOOKUP(Deelnemers!$S47,rennerstabel!$E:$K,5,0)+VLOOKUP(Deelnemers!$T47,rennerstabel!$E:$K,5,0)+VLOOKUP(Deelnemers!$U47,rennerstabel!$E:$K,5,0)+VLOOKUP(Deelnemers!$V47,rennerstabel!$E:$K,5,0)+VLOOKUP(Deelnemers!$W47,rennerstabel!$E:$K,5,0)</f>
        <v>50</v>
      </c>
      <c r="AP47" s="55">
        <f>VLOOKUP(Deelnemers!$I47,rennerstabel!$E:$K,6,0)*2+VLOOKUP(Deelnemers!$J47,rennerstabel!$E:$K,6,0)+VLOOKUP(Deelnemers!$K47,rennerstabel!$E:$K,6,0)+VLOOKUP(Deelnemers!$L47,rennerstabel!$E:$K,6,0)+VLOOKUP(Deelnemers!$M47,rennerstabel!$E:$K,6,0)+VLOOKUP(Deelnemers!$N47,rennerstabel!$E:$K,6,0)+VLOOKUP(Deelnemers!$O47,rennerstabel!$E:$K,6,0)+VLOOKUP(Deelnemers!$P47,rennerstabel!$E:$K,6,0)+VLOOKUP(Deelnemers!$Q47,rennerstabel!$E:$K,6,0)+VLOOKUP(Deelnemers!$R47,rennerstabel!$E:$K,6,0)+VLOOKUP(Deelnemers!$S47,rennerstabel!$E:$K,6,0)+VLOOKUP(Deelnemers!$T47,rennerstabel!$E:$K,6,0)+VLOOKUP(Deelnemers!$U47,rennerstabel!$E:$K,6,0)+VLOOKUP(Deelnemers!$V47,rennerstabel!$E:$K,6,0)+VLOOKUP(Deelnemers!$W47,rennerstabel!$E:$K,6,0)</f>
        <v>0</v>
      </c>
      <c r="AQ47" s="56">
        <f>VLOOKUP(Deelnemers!$I47,rennerstabel!$E:$K,7,0)*2+VLOOKUP(Deelnemers!$J47,rennerstabel!$E:$K,7,0)+VLOOKUP(Deelnemers!$K47,rennerstabel!$E:$K,7,0)+VLOOKUP(Deelnemers!$L47,rennerstabel!$E:$K,7,0)+VLOOKUP(Deelnemers!$M47,rennerstabel!$E:$K,7,0)+VLOOKUP(Deelnemers!$N47,rennerstabel!$E:$K,7,0)+VLOOKUP(Deelnemers!$O47,rennerstabel!$E:$K,7,0)+VLOOKUP(Deelnemers!$P47,rennerstabel!$E:$K,7,0)+VLOOKUP(Deelnemers!$Q47,rennerstabel!$E:$K,7,0)+VLOOKUP(Deelnemers!$R47,rennerstabel!$E:$K,7,0)+VLOOKUP(Deelnemers!$S47,rennerstabel!$E:$K,7,0)+VLOOKUP(Deelnemers!$T47,rennerstabel!$E:$K,7,0)+VLOOKUP(Deelnemers!$U47,rennerstabel!$E:$K,7,0)+VLOOKUP(Deelnemers!$V47,rennerstabel!$E:$K,7,0)+VLOOKUP(Deelnemers!$W47,rennerstabel!$E:$K,7,0)</f>
        <v>0</v>
      </c>
      <c r="AR47" s="63">
        <f>Deelnemers!$AN47</f>
        <v>50</v>
      </c>
      <c r="AS47" s="170" t="s">
        <v>611</v>
      </c>
      <c r="AT47" s="52">
        <f>RANK(Deelnemers!$AN47,Deelnemers!$AN$2:$AN$125)</f>
        <v>27</v>
      </c>
      <c r="AU47" s="154">
        <f t="shared" si="1"/>
        <v>1</v>
      </c>
      <c r="AV47" s="22" t="s">
        <v>14</v>
      </c>
      <c r="AX47" s="154" t="s">
        <v>757</v>
      </c>
      <c r="AY47" s="154">
        <f>IFERROR(HLOOKUP($AY$1,Deelnemers!$I47:$W47,1,FALSE),0)</f>
        <v>0</v>
      </c>
    </row>
    <row r="48" spans="1:51" s="154" customFormat="1" x14ac:dyDescent="0.25">
      <c r="A48" s="52" t="str">
        <f>CONCATENATE(Deelnemers!$B48," - ",AS48)</f>
        <v>47 - Robert M.</v>
      </c>
      <c r="B48" s="49">
        <v>47</v>
      </c>
      <c r="C48" s="176" t="s">
        <v>14</v>
      </c>
      <c r="D48" s="51" t="s">
        <v>14</v>
      </c>
      <c r="E48" s="51" t="s">
        <v>302</v>
      </c>
      <c r="F48" s="190" t="str">
        <f>VLOOKUP(Deelnemers!$B48,Deelnemers!$B$129:$D$303,3,0)</f>
        <v>Lotto Soudal</v>
      </c>
      <c r="G48" s="51" t="s">
        <v>541</v>
      </c>
      <c r="H48" s="52"/>
      <c r="I48" s="52">
        <v>1</v>
      </c>
      <c r="J48" s="52">
        <v>21</v>
      </c>
      <c r="K48" s="52">
        <v>73</v>
      </c>
      <c r="L48" s="52">
        <v>16</v>
      </c>
      <c r="M48" s="52">
        <v>33</v>
      </c>
      <c r="N48" s="52">
        <v>12</v>
      </c>
      <c r="O48" s="52">
        <v>17</v>
      </c>
      <c r="P48" s="52">
        <v>61</v>
      </c>
      <c r="Q48" s="52">
        <v>71</v>
      </c>
      <c r="R48" s="52">
        <v>93</v>
      </c>
      <c r="S48" s="52">
        <v>191</v>
      </c>
      <c r="T48" s="52">
        <v>120</v>
      </c>
      <c r="U48" s="52">
        <v>131</v>
      </c>
      <c r="V48" s="52">
        <v>101</v>
      </c>
      <c r="W48" s="52">
        <v>122</v>
      </c>
      <c r="X48" s="52"/>
      <c r="Y48" s="52">
        <f>VLOOKUP(Deelnemers!$I48,rennerstabel!$E:$H,4,0)*2</f>
        <v>0</v>
      </c>
      <c r="Z48" s="52">
        <f>VLOOKUP(Deelnemers!$J48,rennerstabel!$E:$H,4,0)</f>
        <v>0</v>
      </c>
      <c r="AA48" s="52">
        <f>VLOOKUP(Deelnemers!$K48,rennerstabel!$E:$H,4,0)</f>
        <v>15</v>
      </c>
      <c r="AB48" s="52">
        <f>VLOOKUP(Deelnemers!$L48,rennerstabel!$E:$H,4,0)</f>
        <v>0</v>
      </c>
      <c r="AC48" s="52">
        <f>VLOOKUP(Deelnemers!$M48,rennerstabel!$E:$H,4,0)</f>
        <v>0</v>
      </c>
      <c r="AD48" s="52">
        <f>VLOOKUP(Deelnemers!$N48,rennerstabel!$E:$H,4,0)</f>
        <v>0</v>
      </c>
      <c r="AE48" s="52">
        <f>VLOOKUP(Deelnemers!$O48,rennerstabel!$E:$H,4,0)</f>
        <v>0</v>
      </c>
      <c r="AF48" s="52">
        <f>VLOOKUP(Deelnemers!$P48,rennerstabel!$E:$H,4,0)</f>
        <v>0</v>
      </c>
      <c r="AG48" s="52">
        <f>VLOOKUP(Deelnemers!$Q48,rennerstabel!$E:$H,4,0)</f>
        <v>0</v>
      </c>
      <c r="AH48" s="52">
        <f>VLOOKUP(Deelnemers!$R48,rennerstabel!$E:$H,4,0)</f>
        <v>4</v>
      </c>
      <c r="AI48" s="52">
        <f>VLOOKUP(Deelnemers!$S48,rennerstabel!$E:$H,4,0)</f>
        <v>0</v>
      </c>
      <c r="AJ48" s="52">
        <f>VLOOKUP(Deelnemers!$T48,rennerstabel!$E:$H,4,0)</f>
        <v>0</v>
      </c>
      <c r="AK48" s="52">
        <f>VLOOKUP(Deelnemers!$U48,rennerstabel!$E:$H,4,0)</f>
        <v>0</v>
      </c>
      <c r="AL48" s="52">
        <f>VLOOKUP(Deelnemers!$V48,rennerstabel!$E:$H,4,0)</f>
        <v>0</v>
      </c>
      <c r="AM48" s="52">
        <f>VLOOKUP(Deelnemers!$W48,rennerstabel!$E:$H,4,0)</f>
        <v>0</v>
      </c>
      <c r="AN48" s="53">
        <f t="shared" si="0"/>
        <v>19</v>
      </c>
      <c r="AO48" s="54">
        <f>VLOOKUP(Deelnemers!$I48,rennerstabel!$E:$K,5,0)*2+VLOOKUP(Deelnemers!$J48,rennerstabel!$E:$K,5,0)+VLOOKUP(Deelnemers!$K48,rennerstabel!$E:$K,5,0)+VLOOKUP(Deelnemers!$L48,rennerstabel!$E:$K,5,0)+VLOOKUP(Deelnemers!$M48,rennerstabel!$E:$K,5,0)+VLOOKUP(Deelnemers!$N48,rennerstabel!$E:$K,5,0)+VLOOKUP(Deelnemers!$O48,rennerstabel!$E:$K,5,0)+VLOOKUP(Deelnemers!$P48,rennerstabel!$E:$K,5,0)+VLOOKUP(Deelnemers!$Q48,rennerstabel!$E:$K,5,0)+VLOOKUP(Deelnemers!$R48,rennerstabel!$E:$K,5,0)+VLOOKUP(Deelnemers!$S48,rennerstabel!$E:$K,5,0)+VLOOKUP(Deelnemers!$T48,rennerstabel!$E:$K,5,0)+VLOOKUP(Deelnemers!$U48,rennerstabel!$E:$K,5,0)+VLOOKUP(Deelnemers!$V48,rennerstabel!$E:$K,5,0)+VLOOKUP(Deelnemers!$W48,rennerstabel!$E:$K,5,0)</f>
        <v>19</v>
      </c>
      <c r="AP48" s="55">
        <f>VLOOKUP(Deelnemers!$I48,rennerstabel!$E:$K,6,0)*2+VLOOKUP(Deelnemers!$J48,rennerstabel!$E:$K,6,0)+VLOOKUP(Deelnemers!$K48,rennerstabel!$E:$K,6,0)+VLOOKUP(Deelnemers!$L48,rennerstabel!$E:$K,6,0)+VLOOKUP(Deelnemers!$M48,rennerstabel!$E:$K,6,0)+VLOOKUP(Deelnemers!$N48,rennerstabel!$E:$K,6,0)+VLOOKUP(Deelnemers!$O48,rennerstabel!$E:$K,6,0)+VLOOKUP(Deelnemers!$P48,rennerstabel!$E:$K,6,0)+VLOOKUP(Deelnemers!$Q48,rennerstabel!$E:$K,6,0)+VLOOKUP(Deelnemers!$R48,rennerstabel!$E:$K,6,0)+VLOOKUP(Deelnemers!$S48,rennerstabel!$E:$K,6,0)+VLOOKUP(Deelnemers!$T48,rennerstabel!$E:$K,6,0)+VLOOKUP(Deelnemers!$U48,rennerstabel!$E:$K,6,0)+VLOOKUP(Deelnemers!$V48,rennerstabel!$E:$K,6,0)+VLOOKUP(Deelnemers!$W48,rennerstabel!$E:$K,6,0)</f>
        <v>0</v>
      </c>
      <c r="AQ48" s="56">
        <f>VLOOKUP(Deelnemers!$I48,rennerstabel!$E:$K,7,0)*2+VLOOKUP(Deelnemers!$J48,rennerstabel!$E:$K,7,0)+VLOOKUP(Deelnemers!$K48,rennerstabel!$E:$K,7,0)+VLOOKUP(Deelnemers!$L48,rennerstabel!$E:$K,7,0)+VLOOKUP(Deelnemers!$M48,rennerstabel!$E:$K,7,0)+VLOOKUP(Deelnemers!$N48,rennerstabel!$E:$K,7,0)+VLOOKUP(Deelnemers!$O48,rennerstabel!$E:$K,7,0)+VLOOKUP(Deelnemers!$P48,rennerstabel!$E:$K,7,0)+VLOOKUP(Deelnemers!$Q48,rennerstabel!$E:$K,7,0)+VLOOKUP(Deelnemers!$R48,rennerstabel!$E:$K,7,0)+VLOOKUP(Deelnemers!$S48,rennerstabel!$E:$K,7,0)+VLOOKUP(Deelnemers!$T48,rennerstabel!$E:$K,7,0)+VLOOKUP(Deelnemers!$U48,rennerstabel!$E:$K,7,0)+VLOOKUP(Deelnemers!$V48,rennerstabel!$E:$K,7,0)+VLOOKUP(Deelnemers!$W48,rennerstabel!$E:$K,7,0)</f>
        <v>0</v>
      </c>
      <c r="AR48" s="58">
        <f>Deelnemers!$AN48</f>
        <v>19</v>
      </c>
      <c r="AS48" s="170" t="s">
        <v>612</v>
      </c>
      <c r="AT48" s="52">
        <f>RANK(Deelnemers!$AN48,Deelnemers!$AN$2:$AN$125)</f>
        <v>97</v>
      </c>
      <c r="AU48" s="154">
        <f t="shared" si="1"/>
        <v>1</v>
      </c>
      <c r="AV48" s="22" t="s">
        <v>14</v>
      </c>
      <c r="AX48" s="154" t="s">
        <v>758</v>
      </c>
      <c r="AY48" s="154">
        <f>IFERROR(HLOOKUP($AY$1,Deelnemers!$I48:$W48,1,FALSE),0)</f>
        <v>0</v>
      </c>
    </row>
    <row r="49" spans="1:51" s="154" customFormat="1" x14ac:dyDescent="0.25">
      <c r="A49" s="62" t="str">
        <f>CONCATENATE(Deelnemers!$B49," - ",AS49)</f>
        <v>48 - Marco D.</v>
      </c>
      <c r="B49" s="59">
        <v>48</v>
      </c>
      <c r="C49" s="177" t="s">
        <v>14</v>
      </c>
      <c r="D49" s="60" t="s">
        <v>14</v>
      </c>
      <c r="E49" s="61" t="s">
        <v>301</v>
      </c>
      <c r="F49" s="189" t="str">
        <f>VLOOKUP(Deelnemers!$B49,Deelnemers!$B$129:$D$303,3,0)</f>
        <v>NTT Pro Cycling</v>
      </c>
      <c r="G49" s="51" t="s">
        <v>541</v>
      </c>
      <c r="H49" s="62"/>
      <c r="I49" s="62">
        <v>11</v>
      </c>
      <c r="J49" s="62">
        <v>1</v>
      </c>
      <c r="K49" s="62">
        <v>2</v>
      </c>
      <c r="L49" s="62">
        <v>8</v>
      </c>
      <c r="M49" s="62">
        <v>12</v>
      </c>
      <c r="N49" s="62">
        <v>21</v>
      </c>
      <c r="O49" s="62">
        <v>22</v>
      </c>
      <c r="P49" s="64">
        <v>73</v>
      </c>
      <c r="Q49" s="62">
        <v>74</v>
      </c>
      <c r="R49" s="62">
        <v>81</v>
      </c>
      <c r="S49" s="62">
        <v>111</v>
      </c>
      <c r="T49" s="62">
        <v>131</v>
      </c>
      <c r="U49" s="62">
        <v>184</v>
      </c>
      <c r="V49" s="62">
        <v>203</v>
      </c>
      <c r="W49" s="62">
        <v>33</v>
      </c>
      <c r="X49" s="62"/>
      <c r="Y49" s="62">
        <f>VLOOKUP(Deelnemers!$I49,rennerstabel!$E:$H,4,0)*2</f>
        <v>0</v>
      </c>
      <c r="Z49" s="62">
        <f>VLOOKUP(Deelnemers!$J49,rennerstabel!$E:$H,4,0)</f>
        <v>0</v>
      </c>
      <c r="AA49" s="62">
        <f>VLOOKUP(Deelnemers!$K49,rennerstabel!$E:$H,4,0)</f>
        <v>0</v>
      </c>
      <c r="AB49" s="62">
        <f>VLOOKUP(Deelnemers!$L49,rennerstabel!$E:$H,4,0)</f>
        <v>0</v>
      </c>
      <c r="AC49" s="62">
        <f>VLOOKUP(Deelnemers!$M49,rennerstabel!$E:$H,4,0)</f>
        <v>0</v>
      </c>
      <c r="AD49" s="62">
        <f>VLOOKUP(Deelnemers!$N49,rennerstabel!$E:$H,4,0)</f>
        <v>0</v>
      </c>
      <c r="AE49" s="62">
        <f>VLOOKUP(Deelnemers!$O49,rennerstabel!$E:$H,4,0)</f>
        <v>20</v>
      </c>
      <c r="AF49" s="62">
        <f>VLOOKUP(Deelnemers!$P49,rennerstabel!$E:$H,4,0)</f>
        <v>15</v>
      </c>
      <c r="AG49" s="62">
        <f>VLOOKUP(Deelnemers!$Q49,rennerstabel!$E:$H,4,0)</f>
        <v>0</v>
      </c>
      <c r="AH49" s="62">
        <f>VLOOKUP(Deelnemers!$R49,rennerstabel!$E:$H,4,0)</f>
        <v>10</v>
      </c>
      <c r="AI49" s="62">
        <f>VLOOKUP(Deelnemers!$S49,rennerstabel!$E:$H,4,0)</f>
        <v>0</v>
      </c>
      <c r="AJ49" s="62">
        <f>VLOOKUP(Deelnemers!$T49,rennerstabel!$E:$H,4,0)</f>
        <v>0</v>
      </c>
      <c r="AK49" s="62">
        <f>VLOOKUP(Deelnemers!$U49,rennerstabel!$E:$H,4,0)</f>
        <v>0</v>
      </c>
      <c r="AL49" s="62">
        <f>VLOOKUP(Deelnemers!$V49,rennerstabel!$E:$H,4,0)</f>
        <v>8</v>
      </c>
      <c r="AM49" s="62">
        <f>VLOOKUP(Deelnemers!$W49,rennerstabel!$E:$H,4,0)</f>
        <v>0</v>
      </c>
      <c r="AN49" s="53">
        <f t="shared" si="0"/>
        <v>53</v>
      </c>
      <c r="AO49" s="54">
        <f>VLOOKUP(Deelnemers!$I49,rennerstabel!$E:$K,5,0)*2+VLOOKUP(Deelnemers!$J49,rennerstabel!$E:$K,5,0)+VLOOKUP(Deelnemers!$K49,rennerstabel!$E:$K,5,0)+VLOOKUP(Deelnemers!$L49,rennerstabel!$E:$K,5,0)+VLOOKUP(Deelnemers!$M49,rennerstabel!$E:$K,5,0)+VLOOKUP(Deelnemers!$N49,rennerstabel!$E:$K,5,0)+VLOOKUP(Deelnemers!$O49,rennerstabel!$E:$K,5,0)+VLOOKUP(Deelnemers!$P49,rennerstabel!$E:$K,5,0)+VLOOKUP(Deelnemers!$Q49,rennerstabel!$E:$K,5,0)+VLOOKUP(Deelnemers!$R49,rennerstabel!$E:$K,5,0)+VLOOKUP(Deelnemers!$S49,rennerstabel!$E:$K,5,0)+VLOOKUP(Deelnemers!$T49,rennerstabel!$E:$K,5,0)+VLOOKUP(Deelnemers!$U49,rennerstabel!$E:$K,5,0)+VLOOKUP(Deelnemers!$V49,rennerstabel!$E:$K,5,0)+VLOOKUP(Deelnemers!$W49,rennerstabel!$E:$K,5,0)</f>
        <v>53</v>
      </c>
      <c r="AP49" s="55">
        <f>VLOOKUP(Deelnemers!$I49,rennerstabel!$E:$K,6,0)*2+VLOOKUP(Deelnemers!$J49,rennerstabel!$E:$K,6,0)+VLOOKUP(Deelnemers!$K49,rennerstabel!$E:$K,6,0)+VLOOKUP(Deelnemers!$L49,rennerstabel!$E:$K,6,0)+VLOOKUP(Deelnemers!$M49,rennerstabel!$E:$K,6,0)+VLOOKUP(Deelnemers!$N49,rennerstabel!$E:$K,6,0)+VLOOKUP(Deelnemers!$O49,rennerstabel!$E:$K,6,0)+VLOOKUP(Deelnemers!$P49,rennerstabel!$E:$K,6,0)+VLOOKUP(Deelnemers!$Q49,rennerstabel!$E:$K,6,0)+VLOOKUP(Deelnemers!$R49,rennerstabel!$E:$K,6,0)+VLOOKUP(Deelnemers!$S49,rennerstabel!$E:$K,6,0)+VLOOKUP(Deelnemers!$T49,rennerstabel!$E:$K,6,0)+VLOOKUP(Deelnemers!$U49,rennerstabel!$E:$K,6,0)+VLOOKUP(Deelnemers!$V49,rennerstabel!$E:$K,6,0)+VLOOKUP(Deelnemers!$W49,rennerstabel!$E:$K,6,0)</f>
        <v>0</v>
      </c>
      <c r="AQ49" s="56">
        <f>VLOOKUP(Deelnemers!$I49,rennerstabel!$E:$K,7,0)*2+VLOOKUP(Deelnemers!$J49,rennerstabel!$E:$K,7,0)+VLOOKUP(Deelnemers!$K49,rennerstabel!$E:$K,7,0)+VLOOKUP(Deelnemers!$L49,rennerstabel!$E:$K,7,0)+VLOOKUP(Deelnemers!$M49,rennerstabel!$E:$K,7,0)+VLOOKUP(Deelnemers!$N49,rennerstabel!$E:$K,7,0)+VLOOKUP(Deelnemers!$O49,rennerstabel!$E:$K,7,0)+VLOOKUP(Deelnemers!$P49,rennerstabel!$E:$K,7,0)+VLOOKUP(Deelnemers!$Q49,rennerstabel!$E:$K,7,0)+VLOOKUP(Deelnemers!$R49,rennerstabel!$E:$K,7,0)+VLOOKUP(Deelnemers!$S49,rennerstabel!$E:$K,7,0)+VLOOKUP(Deelnemers!$T49,rennerstabel!$E:$K,7,0)+VLOOKUP(Deelnemers!$U49,rennerstabel!$E:$K,7,0)+VLOOKUP(Deelnemers!$V49,rennerstabel!$E:$K,7,0)+VLOOKUP(Deelnemers!$W49,rennerstabel!$E:$K,7,0)</f>
        <v>0</v>
      </c>
      <c r="AR49" s="63">
        <f>Deelnemers!$AN49</f>
        <v>53</v>
      </c>
      <c r="AS49" s="170" t="s">
        <v>613</v>
      </c>
      <c r="AT49" s="52">
        <f>RANK(Deelnemers!$AN49,Deelnemers!$AN$2:$AN$125)</f>
        <v>24</v>
      </c>
      <c r="AU49" s="154">
        <f t="shared" si="1"/>
        <v>1</v>
      </c>
      <c r="AV49" s="22" t="s">
        <v>14</v>
      </c>
      <c r="AX49" s="154" t="s">
        <v>758</v>
      </c>
      <c r="AY49" s="154">
        <f>IFERROR(HLOOKUP($AY$1,Deelnemers!$I49:$W49,1,FALSE),0)</f>
        <v>0</v>
      </c>
    </row>
    <row r="50" spans="1:51" s="154" customFormat="1" x14ac:dyDescent="0.25">
      <c r="A50" s="52" t="str">
        <f>CONCATENATE(Deelnemers!$B50," - ",AS50)</f>
        <v>49 - Thijs D.</v>
      </c>
      <c r="B50" s="49">
        <v>49</v>
      </c>
      <c r="C50" s="176" t="s">
        <v>14</v>
      </c>
      <c r="D50" s="51" t="s">
        <v>613</v>
      </c>
      <c r="E50" s="51" t="s">
        <v>301</v>
      </c>
      <c r="F50" s="190" t="str">
        <f>VLOOKUP(Deelnemers!$B50,Deelnemers!$B$129:$D$303,3,0)</f>
        <v>NTT Pro Cycling</v>
      </c>
      <c r="G50" s="51" t="s">
        <v>541</v>
      </c>
      <c r="H50" s="52"/>
      <c r="I50" s="52">
        <v>2</v>
      </c>
      <c r="J50" s="52">
        <v>11</v>
      </c>
      <c r="K50" s="52">
        <v>1</v>
      </c>
      <c r="L50" s="52">
        <v>8</v>
      </c>
      <c r="M50" s="52">
        <v>12</v>
      </c>
      <c r="N50" s="52">
        <v>21</v>
      </c>
      <c r="O50" s="52">
        <v>22</v>
      </c>
      <c r="P50" s="52">
        <v>73</v>
      </c>
      <c r="Q50" s="52">
        <v>81</v>
      </c>
      <c r="R50" s="52">
        <v>111</v>
      </c>
      <c r="S50" s="52">
        <v>131</v>
      </c>
      <c r="T50" s="52">
        <v>184</v>
      </c>
      <c r="U50" s="52">
        <v>203</v>
      </c>
      <c r="V50" s="52">
        <v>33</v>
      </c>
      <c r="W50" s="52">
        <v>14</v>
      </c>
      <c r="X50" s="52"/>
      <c r="Y50" s="52">
        <f>VLOOKUP(Deelnemers!$I50,rennerstabel!$E:$H,4,0)*2</f>
        <v>0</v>
      </c>
      <c r="Z50" s="52">
        <f>VLOOKUP(Deelnemers!$J50,rennerstabel!$E:$H,4,0)</f>
        <v>0</v>
      </c>
      <c r="AA50" s="52">
        <f>VLOOKUP(Deelnemers!$K50,rennerstabel!$E:$H,4,0)</f>
        <v>0</v>
      </c>
      <c r="AB50" s="52">
        <f>VLOOKUP(Deelnemers!$L50,rennerstabel!$E:$H,4,0)</f>
        <v>0</v>
      </c>
      <c r="AC50" s="52">
        <f>VLOOKUP(Deelnemers!$M50,rennerstabel!$E:$H,4,0)</f>
        <v>0</v>
      </c>
      <c r="AD50" s="52">
        <f>VLOOKUP(Deelnemers!$N50,rennerstabel!$E:$H,4,0)</f>
        <v>0</v>
      </c>
      <c r="AE50" s="52">
        <f>VLOOKUP(Deelnemers!$O50,rennerstabel!$E:$H,4,0)</f>
        <v>20</v>
      </c>
      <c r="AF50" s="52">
        <f>VLOOKUP(Deelnemers!$P50,rennerstabel!$E:$H,4,0)</f>
        <v>15</v>
      </c>
      <c r="AG50" s="52">
        <f>VLOOKUP(Deelnemers!$Q50,rennerstabel!$E:$H,4,0)</f>
        <v>10</v>
      </c>
      <c r="AH50" s="52">
        <f>VLOOKUP(Deelnemers!$R50,rennerstabel!$E:$H,4,0)</f>
        <v>0</v>
      </c>
      <c r="AI50" s="52">
        <f>VLOOKUP(Deelnemers!$S50,rennerstabel!$E:$H,4,0)</f>
        <v>0</v>
      </c>
      <c r="AJ50" s="52">
        <f>VLOOKUP(Deelnemers!$T50,rennerstabel!$E:$H,4,0)</f>
        <v>0</v>
      </c>
      <c r="AK50" s="52">
        <f>VLOOKUP(Deelnemers!$U50,rennerstabel!$E:$H,4,0)</f>
        <v>8</v>
      </c>
      <c r="AL50" s="52">
        <f>VLOOKUP(Deelnemers!$V50,rennerstabel!$E:$H,4,0)</f>
        <v>0</v>
      </c>
      <c r="AM50" s="52">
        <f>VLOOKUP(Deelnemers!$W50,rennerstabel!$E:$H,4,0)</f>
        <v>0</v>
      </c>
      <c r="AN50" s="53">
        <f t="shared" si="0"/>
        <v>53</v>
      </c>
      <c r="AO50" s="54">
        <f>VLOOKUP(Deelnemers!$I50,rennerstabel!$E:$K,5,0)*2+VLOOKUP(Deelnemers!$J50,rennerstabel!$E:$K,5,0)+VLOOKUP(Deelnemers!$K50,rennerstabel!$E:$K,5,0)+VLOOKUP(Deelnemers!$L50,rennerstabel!$E:$K,5,0)+VLOOKUP(Deelnemers!$M50,rennerstabel!$E:$K,5,0)+VLOOKUP(Deelnemers!$N50,rennerstabel!$E:$K,5,0)+VLOOKUP(Deelnemers!$O50,rennerstabel!$E:$K,5,0)+VLOOKUP(Deelnemers!$P50,rennerstabel!$E:$K,5,0)+VLOOKUP(Deelnemers!$Q50,rennerstabel!$E:$K,5,0)+VLOOKUP(Deelnemers!$R50,rennerstabel!$E:$K,5,0)+VLOOKUP(Deelnemers!$S50,rennerstabel!$E:$K,5,0)+VLOOKUP(Deelnemers!$T50,rennerstabel!$E:$K,5,0)+VLOOKUP(Deelnemers!$U50,rennerstabel!$E:$K,5,0)+VLOOKUP(Deelnemers!$V50,rennerstabel!$E:$K,5,0)+VLOOKUP(Deelnemers!$W50,rennerstabel!$E:$K,5,0)</f>
        <v>53</v>
      </c>
      <c r="AP50" s="55">
        <f>VLOOKUP(Deelnemers!$I50,rennerstabel!$E:$K,6,0)*2+VLOOKUP(Deelnemers!$J50,rennerstabel!$E:$K,6,0)+VLOOKUP(Deelnemers!$K50,rennerstabel!$E:$K,6,0)+VLOOKUP(Deelnemers!$L50,rennerstabel!$E:$K,6,0)+VLOOKUP(Deelnemers!$M50,rennerstabel!$E:$K,6,0)+VLOOKUP(Deelnemers!$N50,rennerstabel!$E:$K,6,0)+VLOOKUP(Deelnemers!$O50,rennerstabel!$E:$K,6,0)+VLOOKUP(Deelnemers!$P50,rennerstabel!$E:$K,6,0)+VLOOKUP(Deelnemers!$Q50,rennerstabel!$E:$K,6,0)+VLOOKUP(Deelnemers!$R50,rennerstabel!$E:$K,6,0)+VLOOKUP(Deelnemers!$S50,rennerstabel!$E:$K,6,0)+VLOOKUP(Deelnemers!$T50,rennerstabel!$E:$K,6,0)+VLOOKUP(Deelnemers!$U50,rennerstabel!$E:$K,6,0)+VLOOKUP(Deelnemers!$V50,rennerstabel!$E:$K,6,0)+VLOOKUP(Deelnemers!$W50,rennerstabel!$E:$K,6,0)</f>
        <v>0</v>
      </c>
      <c r="AQ50" s="56">
        <f>VLOOKUP(Deelnemers!$I50,rennerstabel!$E:$K,7,0)*2+VLOOKUP(Deelnemers!$J50,rennerstabel!$E:$K,7,0)+VLOOKUP(Deelnemers!$K50,rennerstabel!$E:$K,7,0)+VLOOKUP(Deelnemers!$L50,rennerstabel!$E:$K,7,0)+VLOOKUP(Deelnemers!$M50,rennerstabel!$E:$K,7,0)+VLOOKUP(Deelnemers!$N50,rennerstabel!$E:$K,7,0)+VLOOKUP(Deelnemers!$O50,rennerstabel!$E:$K,7,0)+VLOOKUP(Deelnemers!$P50,rennerstabel!$E:$K,7,0)+VLOOKUP(Deelnemers!$Q50,rennerstabel!$E:$K,7,0)+VLOOKUP(Deelnemers!$R50,rennerstabel!$E:$K,7,0)+VLOOKUP(Deelnemers!$S50,rennerstabel!$E:$K,7,0)+VLOOKUP(Deelnemers!$T50,rennerstabel!$E:$K,7,0)+VLOOKUP(Deelnemers!$U50,rennerstabel!$E:$K,7,0)+VLOOKUP(Deelnemers!$V50,rennerstabel!$E:$K,7,0)+VLOOKUP(Deelnemers!$W50,rennerstabel!$E:$K,7,0)</f>
        <v>0</v>
      </c>
      <c r="AR50" s="58">
        <f>Deelnemers!$AN50</f>
        <v>53</v>
      </c>
      <c r="AS50" s="170" t="s">
        <v>614</v>
      </c>
      <c r="AT50" s="52">
        <f>RANK(Deelnemers!$AN50,Deelnemers!$AN$2:$AN$125)</f>
        <v>24</v>
      </c>
      <c r="AU50" s="154">
        <f t="shared" si="1"/>
        <v>1</v>
      </c>
      <c r="AV50" s="22" t="s">
        <v>14</v>
      </c>
      <c r="AX50" s="154" t="s">
        <v>758</v>
      </c>
      <c r="AY50" s="154">
        <f>IFERROR(HLOOKUP($AY$1,Deelnemers!$I50:$W50,1,FALSE),0)</f>
        <v>0</v>
      </c>
    </row>
    <row r="51" spans="1:51" s="154" customFormat="1" x14ac:dyDescent="0.25">
      <c r="A51" s="62" t="str">
        <f>CONCATENATE(Deelnemers!$B51," - ",AS51)</f>
        <v>50 - Petra K.</v>
      </c>
      <c r="B51" s="59">
        <v>50</v>
      </c>
      <c r="C51" s="177" t="s">
        <v>616</v>
      </c>
      <c r="D51" s="60" t="s">
        <v>14</v>
      </c>
      <c r="E51" s="61" t="s">
        <v>301</v>
      </c>
      <c r="F51" s="189" t="str">
        <f>VLOOKUP(Deelnemers!$B51,Deelnemers!$B$129:$D$303,3,0)</f>
        <v>Lotto Soudal</v>
      </c>
      <c r="G51" s="51" t="s">
        <v>541</v>
      </c>
      <c r="H51" s="62"/>
      <c r="I51" s="62">
        <v>1</v>
      </c>
      <c r="J51" s="62">
        <v>3</v>
      </c>
      <c r="K51" s="62">
        <v>11</v>
      </c>
      <c r="L51" s="62">
        <v>12</v>
      </c>
      <c r="M51" s="62">
        <v>21</v>
      </c>
      <c r="N51" s="62">
        <v>22</v>
      </c>
      <c r="O51" s="62">
        <v>24</v>
      </c>
      <c r="P51" s="64">
        <v>33</v>
      </c>
      <c r="Q51" s="62">
        <v>52</v>
      </c>
      <c r="R51" s="62">
        <v>63</v>
      </c>
      <c r="S51" s="62">
        <v>73</v>
      </c>
      <c r="T51" s="62">
        <v>93</v>
      </c>
      <c r="U51" s="62">
        <v>111</v>
      </c>
      <c r="V51" s="62">
        <v>172</v>
      </c>
      <c r="W51" s="62">
        <v>184</v>
      </c>
      <c r="X51" s="62"/>
      <c r="Y51" s="62">
        <f>VLOOKUP(Deelnemers!$I51,rennerstabel!$E:$H,4,0)*2</f>
        <v>0</v>
      </c>
      <c r="Z51" s="62">
        <f>VLOOKUP(Deelnemers!$J51,rennerstabel!$E:$H,4,0)</f>
        <v>0</v>
      </c>
      <c r="AA51" s="62">
        <f>VLOOKUP(Deelnemers!$K51,rennerstabel!$E:$H,4,0)</f>
        <v>0</v>
      </c>
      <c r="AB51" s="62">
        <f>VLOOKUP(Deelnemers!$L51,rennerstabel!$E:$H,4,0)</f>
        <v>0</v>
      </c>
      <c r="AC51" s="62">
        <f>VLOOKUP(Deelnemers!$M51,rennerstabel!$E:$H,4,0)</f>
        <v>0</v>
      </c>
      <c r="AD51" s="62">
        <f>VLOOKUP(Deelnemers!$N51,rennerstabel!$E:$H,4,0)</f>
        <v>20</v>
      </c>
      <c r="AE51" s="62">
        <f>VLOOKUP(Deelnemers!$O51,rennerstabel!$E:$H,4,0)</f>
        <v>0</v>
      </c>
      <c r="AF51" s="62">
        <f>VLOOKUP(Deelnemers!$P51,rennerstabel!$E:$H,4,0)</f>
        <v>0</v>
      </c>
      <c r="AG51" s="62">
        <f>VLOOKUP(Deelnemers!$Q51,rennerstabel!$E:$H,4,0)</f>
        <v>0</v>
      </c>
      <c r="AH51" s="62">
        <f>VLOOKUP(Deelnemers!$R51,rennerstabel!$E:$H,4,0)</f>
        <v>0</v>
      </c>
      <c r="AI51" s="62">
        <f>VLOOKUP(Deelnemers!$S51,rennerstabel!$E:$H,4,0)</f>
        <v>15</v>
      </c>
      <c r="AJ51" s="62">
        <f>VLOOKUP(Deelnemers!$T51,rennerstabel!$E:$H,4,0)</f>
        <v>4</v>
      </c>
      <c r="AK51" s="62">
        <f>VLOOKUP(Deelnemers!$U51,rennerstabel!$E:$H,4,0)</f>
        <v>0</v>
      </c>
      <c r="AL51" s="62">
        <f>VLOOKUP(Deelnemers!$V51,rennerstabel!$E:$H,4,0)</f>
        <v>0</v>
      </c>
      <c r="AM51" s="62">
        <f>VLOOKUP(Deelnemers!$W51,rennerstabel!$E:$H,4,0)</f>
        <v>0</v>
      </c>
      <c r="AN51" s="53">
        <f t="shared" si="0"/>
        <v>39</v>
      </c>
      <c r="AO51" s="54">
        <f>VLOOKUP(Deelnemers!$I51,rennerstabel!$E:$K,5,0)*2+VLOOKUP(Deelnemers!$J51,rennerstabel!$E:$K,5,0)+VLOOKUP(Deelnemers!$K51,rennerstabel!$E:$K,5,0)+VLOOKUP(Deelnemers!$L51,rennerstabel!$E:$K,5,0)+VLOOKUP(Deelnemers!$M51,rennerstabel!$E:$K,5,0)+VLOOKUP(Deelnemers!$N51,rennerstabel!$E:$K,5,0)+VLOOKUP(Deelnemers!$O51,rennerstabel!$E:$K,5,0)+VLOOKUP(Deelnemers!$P51,rennerstabel!$E:$K,5,0)+VLOOKUP(Deelnemers!$Q51,rennerstabel!$E:$K,5,0)+VLOOKUP(Deelnemers!$R51,rennerstabel!$E:$K,5,0)+VLOOKUP(Deelnemers!$S51,rennerstabel!$E:$K,5,0)+VLOOKUP(Deelnemers!$T51,rennerstabel!$E:$K,5,0)+VLOOKUP(Deelnemers!$U51,rennerstabel!$E:$K,5,0)+VLOOKUP(Deelnemers!$V51,rennerstabel!$E:$K,5,0)+VLOOKUP(Deelnemers!$W51,rennerstabel!$E:$K,5,0)</f>
        <v>39</v>
      </c>
      <c r="AP51" s="55">
        <f>VLOOKUP(Deelnemers!$I51,rennerstabel!$E:$K,6,0)*2+VLOOKUP(Deelnemers!$J51,rennerstabel!$E:$K,6,0)+VLOOKUP(Deelnemers!$K51,rennerstabel!$E:$K,6,0)+VLOOKUP(Deelnemers!$L51,rennerstabel!$E:$K,6,0)+VLOOKUP(Deelnemers!$M51,rennerstabel!$E:$K,6,0)+VLOOKUP(Deelnemers!$N51,rennerstabel!$E:$K,6,0)+VLOOKUP(Deelnemers!$O51,rennerstabel!$E:$K,6,0)+VLOOKUP(Deelnemers!$P51,rennerstabel!$E:$K,6,0)+VLOOKUP(Deelnemers!$Q51,rennerstabel!$E:$K,6,0)+VLOOKUP(Deelnemers!$R51,rennerstabel!$E:$K,6,0)+VLOOKUP(Deelnemers!$S51,rennerstabel!$E:$K,6,0)+VLOOKUP(Deelnemers!$T51,rennerstabel!$E:$K,6,0)+VLOOKUP(Deelnemers!$U51,rennerstabel!$E:$K,6,0)+VLOOKUP(Deelnemers!$V51,rennerstabel!$E:$K,6,0)+VLOOKUP(Deelnemers!$W51,rennerstabel!$E:$K,6,0)</f>
        <v>0</v>
      </c>
      <c r="AQ51" s="56">
        <f>VLOOKUP(Deelnemers!$I51,rennerstabel!$E:$K,7,0)*2+VLOOKUP(Deelnemers!$J51,rennerstabel!$E:$K,7,0)+VLOOKUP(Deelnemers!$K51,rennerstabel!$E:$K,7,0)+VLOOKUP(Deelnemers!$L51,rennerstabel!$E:$K,7,0)+VLOOKUP(Deelnemers!$M51,rennerstabel!$E:$K,7,0)+VLOOKUP(Deelnemers!$N51,rennerstabel!$E:$K,7,0)+VLOOKUP(Deelnemers!$O51,rennerstabel!$E:$K,7,0)+VLOOKUP(Deelnemers!$P51,rennerstabel!$E:$K,7,0)+VLOOKUP(Deelnemers!$Q51,rennerstabel!$E:$K,7,0)+VLOOKUP(Deelnemers!$R51,rennerstabel!$E:$K,7,0)+VLOOKUP(Deelnemers!$S51,rennerstabel!$E:$K,7,0)+VLOOKUP(Deelnemers!$T51,rennerstabel!$E:$K,7,0)+VLOOKUP(Deelnemers!$U51,rennerstabel!$E:$K,7,0)+VLOOKUP(Deelnemers!$V51,rennerstabel!$E:$K,7,0)+VLOOKUP(Deelnemers!$W51,rennerstabel!$E:$K,7,0)</f>
        <v>0</v>
      </c>
      <c r="AR51" s="63">
        <f>Deelnemers!$AN51</f>
        <v>39</v>
      </c>
      <c r="AS51" s="170" t="s">
        <v>615</v>
      </c>
      <c r="AT51" s="52">
        <f>RANK(Deelnemers!$AN51,Deelnemers!$AN$2:$AN$125)</f>
        <v>63</v>
      </c>
      <c r="AU51" s="154">
        <f t="shared" si="1"/>
        <v>1</v>
      </c>
      <c r="AV51" s="22" t="s">
        <v>14</v>
      </c>
      <c r="AX51" s="154" t="s">
        <v>757</v>
      </c>
      <c r="AY51" s="154">
        <f>IFERROR(HLOOKUP($AY$1,Deelnemers!$I51:$W51,1,FALSE),0)</f>
        <v>0</v>
      </c>
    </row>
    <row r="52" spans="1:51" s="154" customFormat="1" x14ac:dyDescent="0.25">
      <c r="A52" s="52" t="str">
        <f>CONCATENATE(Deelnemers!$B52," - ",AS52)</f>
        <v>51 - Margret N.</v>
      </c>
      <c r="B52" s="49">
        <v>51</v>
      </c>
      <c r="C52" s="176" t="s">
        <v>14</v>
      </c>
      <c r="D52" s="51" t="s">
        <v>14</v>
      </c>
      <c r="E52" s="51" t="s">
        <v>308</v>
      </c>
      <c r="F52" s="190" t="str">
        <f>VLOOKUP(Deelnemers!$B52,Deelnemers!$B$129:$D$303,3,0)</f>
        <v>Movistar Team</v>
      </c>
      <c r="G52" s="51" t="s">
        <v>541</v>
      </c>
      <c r="H52" s="52"/>
      <c r="I52" s="52">
        <v>12</v>
      </c>
      <c r="J52" s="52">
        <v>1</v>
      </c>
      <c r="K52" s="52">
        <v>2</v>
      </c>
      <c r="L52" s="52">
        <v>71</v>
      </c>
      <c r="M52" s="52">
        <v>101</v>
      </c>
      <c r="N52" s="52">
        <v>41</v>
      </c>
      <c r="O52" s="52">
        <v>84</v>
      </c>
      <c r="P52" s="52">
        <v>171</v>
      </c>
      <c r="Q52" s="52">
        <v>172</v>
      </c>
      <c r="R52" s="52">
        <v>191</v>
      </c>
      <c r="S52" s="52">
        <v>201</v>
      </c>
      <c r="T52" s="52">
        <v>131</v>
      </c>
      <c r="U52" s="52">
        <v>21</v>
      </c>
      <c r="V52" s="52">
        <v>11</v>
      </c>
      <c r="W52" s="52">
        <v>31</v>
      </c>
      <c r="X52" s="52"/>
      <c r="Y52" s="52">
        <f>VLOOKUP(Deelnemers!$I52,rennerstabel!$E:$H,4,0)*2</f>
        <v>0</v>
      </c>
      <c r="Z52" s="52">
        <f>VLOOKUP(Deelnemers!$J52,rennerstabel!$E:$H,4,0)</f>
        <v>0</v>
      </c>
      <c r="AA52" s="52">
        <f>VLOOKUP(Deelnemers!$K52,rennerstabel!$E:$H,4,0)</f>
        <v>0</v>
      </c>
      <c r="AB52" s="52">
        <f>VLOOKUP(Deelnemers!$L52,rennerstabel!$E:$H,4,0)</f>
        <v>0</v>
      </c>
      <c r="AC52" s="52">
        <f>VLOOKUP(Deelnemers!$M52,rennerstabel!$E:$H,4,0)</f>
        <v>0</v>
      </c>
      <c r="AD52" s="52">
        <f>VLOOKUP(Deelnemers!$N52,rennerstabel!$E:$H,4,0)</f>
        <v>0</v>
      </c>
      <c r="AE52" s="52">
        <f>VLOOKUP(Deelnemers!$O52,rennerstabel!$E:$H,4,0)</f>
        <v>0</v>
      </c>
      <c r="AF52" s="52">
        <f>VLOOKUP(Deelnemers!$P52,rennerstabel!$E:$H,4,0)</f>
        <v>0</v>
      </c>
      <c r="AG52" s="52">
        <f>VLOOKUP(Deelnemers!$Q52,rennerstabel!$E:$H,4,0)</f>
        <v>0</v>
      </c>
      <c r="AH52" s="52">
        <f>VLOOKUP(Deelnemers!$R52,rennerstabel!$E:$H,4,0)</f>
        <v>0</v>
      </c>
      <c r="AI52" s="52">
        <f>VLOOKUP(Deelnemers!$S52,rennerstabel!$E:$H,4,0)</f>
        <v>0</v>
      </c>
      <c r="AJ52" s="52">
        <f>VLOOKUP(Deelnemers!$T52,rennerstabel!$E:$H,4,0)</f>
        <v>0</v>
      </c>
      <c r="AK52" s="52">
        <f>VLOOKUP(Deelnemers!$U52,rennerstabel!$E:$H,4,0)</f>
        <v>0</v>
      </c>
      <c r="AL52" s="52">
        <f>VLOOKUP(Deelnemers!$V52,rennerstabel!$E:$H,4,0)</f>
        <v>0</v>
      </c>
      <c r="AM52" s="52">
        <f>VLOOKUP(Deelnemers!$W52,rennerstabel!$E:$H,4,0)</f>
        <v>0</v>
      </c>
      <c r="AN52" s="53">
        <f t="shared" si="0"/>
        <v>0</v>
      </c>
      <c r="AO52" s="54">
        <f>VLOOKUP(Deelnemers!$I52,rennerstabel!$E:$K,5,0)*2+VLOOKUP(Deelnemers!$J52,rennerstabel!$E:$K,5,0)+VLOOKUP(Deelnemers!$K52,rennerstabel!$E:$K,5,0)+VLOOKUP(Deelnemers!$L52,rennerstabel!$E:$K,5,0)+VLOOKUP(Deelnemers!$M52,rennerstabel!$E:$K,5,0)+VLOOKUP(Deelnemers!$N52,rennerstabel!$E:$K,5,0)+VLOOKUP(Deelnemers!$O52,rennerstabel!$E:$K,5,0)+VLOOKUP(Deelnemers!$P52,rennerstabel!$E:$K,5,0)+VLOOKUP(Deelnemers!$Q52,rennerstabel!$E:$K,5,0)+VLOOKUP(Deelnemers!$R52,rennerstabel!$E:$K,5,0)+VLOOKUP(Deelnemers!$S52,rennerstabel!$E:$K,5,0)+VLOOKUP(Deelnemers!$T52,rennerstabel!$E:$K,5,0)+VLOOKUP(Deelnemers!$U52,rennerstabel!$E:$K,5,0)+VLOOKUP(Deelnemers!$V52,rennerstabel!$E:$K,5,0)+VLOOKUP(Deelnemers!$W52,rennerstabel!$E:$K,5,0)</f>
        <v>0</v>
      </c>
      <c r="AP52" s="55">
        <f>VLOOKUP(Deelnemers!$I52,rennerstabel!$E:$K,6,0)*2+VLOOKUP(Deelnemers!$J52,rennerstabel!$E:$K,6,0)+VLOOKUP(Deelnemers!$K52,rennerstabel!$E:$K,6,0)+VLOOKUP(Deelnemers!$L52,rennerstabel!$E:$K,6,0)+VLOOKUP(Deelnemers!$M52,rennerstabel!$E:$K,6,0)+VLOOKUP(Deelnemers!$N52,rennerstabel!$E:$K,6,0)+VLOOKUP(Deelnemers!$O52,rennerstabel!$E:$K,6,0)+VLOOKUP(Deelnemers!$P52,rennerstabel!$E:$K,6,0)+VLOOKUP(Deelnemers!$Q52,rennerstabel!$E:$K,6,0)+VLOOKUP(Deelnemers!$R52,rennerstabel!$E:$K,6,0)+VLOOKUP(Deelnemers!$S52,rennerstabel!$E:$K,6,0)+VLOOKUP(Deelnemers!$T52,rennerstabel!$E:$K,6,0)+VLOOKUP(Deelnemers!$U52,rennerstabel!$E:$K,6,0)+VLOOKUP(Deelnemers!$V52,rennerstabel!$E:$K,6,0)+VLOOKUP(Deelnemers!$W52,rennerstabel!$E:$K,6,0)</f>
        <v>0</v>
      </c>
      <c r="AQ52" s="56">
        <f>VLOOKUP(Deelnemers!$I52,rennerstabel!$E:$K,7,0)*2+VLOOKUP(Deelnemers!$J52,rennerstabel!$E:$K,7,0)+VLOOKUP(Deelnemers!$K52,rennerstabel!$E:$K,7,0)+VLOOKUP(Deelnemers!$L52,rennerstabel!$E:$K,7,0)+VLOOKUP(Deelnemers!$M52,rennerstabel!$E:$K,7,0)+VLOOKUP(Deelnemers!$N52,rennerstabel!$E:$K,7,0)+VLOOKUP(Deelnemers!$O52,rennerstabel!$E:$K,7,0)+VLOOKUP(Deelnemers!$P52,rennerstabel!$E:$K,7,0)+VLOOKUP(Deelnemers!$Q52,rennerstabel!$E:$K,7,0)+VLOOKUP(Deelnemers!$R52,rennerstabel!$E:$K,7,0)+VLOOKUP(Deelnemers!$S52,rennerstabel!$E:$K,7,0)+VLOOKUP(Deelnemers!$T52,rennerstabel!$E:$K,7,0)+VLOOKUP(Deelnemers!$U52,rennerstabel!$E:$K,7,0)+VLOOKUP(Deelnemers!$V52,rennerstabel!$E:$K,7,0)+VLOOKUP(Deelnemers!$W52,rennerstabel!$E:$K,7,0)</f>
        <v>0</v>
      </c>
      <c r="AR52" s="58">
        <f>Deelnemers!$AN52</f>
        <v>0</v>
      </c>
      <c r="AS52" s="170" t="s">
        <v>617</v>
      </c>
      <c r="AT52" s="52">
        <f>RANK(Deelnemers!$AN52,Deelnemers!$AN$2:$AN$125)</f>
        <v>118</v>
      </c>
      <c r="AU52" s="154">
        <f t="shared" si="1"/>
        <v>1</v>
      </c>
      <c r="AV52" s="22" t="s">
        <v>14</v>
      </c>
      <c r="AX52" s="154" t="s">
        <v>757</v>
      </c>
      <c r="AY52" s="154">
        <f>IFERROR(HLOOKUP($AY$1,Deelnemers!$I52:$W52,1,FALSE),0)</f>
        <v>0</v>
      </c>
    </row>
    <row r="53" spans="1:51" s="154" customFormat="1" x14ac:dyDescent="0.25">
      <c r="A53" s="62" t="str">
        <f>CONCATENATE(Deelnemers!$B53," - ",AS53)</f>
        <v>52 - Evelien de V.</v>
      </c>
      <c r="B53" s="59">
        <v>52</v>
      </c>
      <c r="C53" s="177" t="s">
        <v>14</v>
      </c>
      <c r="D53" s="60" t="s">
        <v>14</v>
      </c>
      <c r="E53" s="61" t="s">
        <v>739</v>
      </c>
      <c r="F53" s="189" t="str">
        <f>VLOOKUP(Deelnemers!$B53,Deelnemers!$B$129:$D$303,3,0)</f>
        <v>Jumbo Visma</v>
      </c>
      <c r="G53" s="51" t="s">
        <v>541</v>
      </c>
      <c r="H53" s="62"/>
      <c r="I53" s="62">
        <v>12</v>
      </c>
      <c r="J53" s="62">
        <v>21</v>
      </c>
      <c r="K53" s="62">
        <v>33</v>
      </c>
      <c r="L53" s="62">
        <v>73</v>
      </c>
      <c r="M53" s="62">
        <v>122</v>
      </c>
      <c r="N53" s="62">
        <v>121</v>
      </c>
      <c r="O53" s="62">
        <v>191</v>
      </c>
      <c r="P53" s="64">
        <v>171</v>
      </c>
      <c r="Q53" s="62">
        <v>103</v>
      </c>
      <c r="R53" s="62">
        <v>91</v>
      </c>
      <c r="S53" s="62">
        <v>62</v>
      </c>
      <c r="T53" s="62">
        <v>1</v>
      </c>
      <c r="U53" s="62">
        <v>41</v>
      </c>
      <c r="V53" s="62">
        <v>93</v>
      </c>
      <c r="W53" s="62">
        <v>51</v>
      </c>
      <c r="X53" s="62"/>
      <c r="Y53" s="62">
        <f>VLOOKUP(Deelnemers!$I53,rennerstabel!$E:$H,4,0)*2</f>
        <v>0</v>
      </c>
      <c r="Z53" s="62">
        <f>VLOOKUP(Deelnemers!$J53,rennerstabel!$E:$H,4,0)</f>
        <v>0</v>
      </c>
      <c r="AA53" s="62">
        <f>VLOOKUP(Deelnemers!$K53,rennerstabel!$E:$H,4,0)</f>
        <v>0</v>
      </c>
      <c r="AB53" s="62">
        <f>VLOOKUP(Deelnemers!$L53,rennerstabel!$E:$H,4,0)</f>
        <v>15</v>
      </c>
      <c r="AC53" s="62">
        <f>VLOOKUP(Deelnemers!$M53,rennerstabel!$E:$H,4,0)</f>
        <v>0</v>
      </c>
      <c r="AD53" s="62">
        <f>VLOOKUP(Deelnemers!$N53,rennerstabel!$E:$H,4,0)</f>
        <v>0</v>
      </c>
      <c r="AE53" s="62">
        <f>VLOOKUP(Deelnemers!$O53,rennerstabel!$E:$H,4,0)</f>
        <v>0</v>
      </c>
      <c r="AF53" s="62">
        <f>VLOOKUP(Deelnemers!$P53,rennerstabel!$E:$H,4,0)</f>
        <v>0</v>
      </c>
      <c r="AG53" s="62">
        <f>VLOOKUP(Deelnemers!$Q53,rennerstabel!$E:$H,4,0)</f>
        <v>0</v>
      </c>
      <c r="AH53" s="62">
        <f>VLOOKUP(Deelnemers!$R53,rennerstabel!$E:$H,4,0)</f>
        <v>0</v>
      </c>
      <c r="AI53" s="62">
        <f>VLOOKUP(Deelnemers!$S53,rennerstabel!$E:$H,4,0)</f>
        <v>0</v>
      </c>
      <c r="AJ53" s="62">
        <f>VLOOKUP(Deelnemers!$T53,rennerstabel!$E:$H,4,0)</f>
        <v>0</v>
      </c>
      <c r="AK53" s="62">
        <f>VLOOKUP(Deelnemers!$U53,rennerstabel!$E:$H,4,0)</f>
        <v>0</v>
      </c>
      <c r="AL53" s="62">
        <f>VLOOKUP(Deelnemers!$V53,rennerstabel!$E:$H,4,0)</f>
        <v>4</v>
      </c>
      <c r="AM53" s="62">
        <f>VLOOKUP(Deelnemers!$W53,rennerstabel!$E:$H,4,0)</f>
        <v>0</v>
      </c>
      <c r="AN53" s="53">
        <f t="shared" si="0"/>
        <v>19</v>
      </c>
      <c r="AO53" s="54">
        <f>VLOOKUP(Deelnemers!$I53,rennerstabel!$E:$K,5,0)*2+VLOOKUP(Deelnemers!$J53,rennerstabel!$E:$K,5,0)+VLOOKUP(Deelnemers!$K53,rennerstabel!$E:$K,5,0)+VLOOKUP(Deelnemers!$L53,rennerstabel!$E:$K,5,0)+VLOOKUP(Deelnemers!$M53,rennerstabel!$E:$K,5,0)+VLOOKUP(Deelnemers!$N53,rennerstabel!$E:$K,5,0)+VLOOKUP(Deelnemers!$O53,rennerstabel!$E:$K,5,0)+VLOOKUP(Deelnemers!$P53,rennerstabel!$E:$K,5,0)+VLOOKUP(Deelnemers!$Q53,rennerstabel!$E:$K,5,0)+VLOOKUP(Deelnemers!$R53,rennerstabel!$E:$K,5,0)+VLOOKUP(Deelnemers!$S53,rennerstabel!$E:$K,5,0)+VLOOKUP(Deelnemers!$T53,rennerstabel!$E:$K,5,0)+VLOOKUP(Deelnemers!$U53,rennerstabel!$E:$K,5,0)+VLOOKUP(Deelnemers!$V53,rennerstabel!$E:$K,5,0)+VLOOKUP(Deelnemers!$W53,rennerstabel!$E:$K,5,0)</f>
        <v>19</v>
      </c>
      <c r="AP53" s="55">
        <f>VLOOKUP(Deelnemers!$I53,rennerstabel!$E:$K,6,0)*2+VLOOKUP(Deelnemers!$J53,rennerstabel!$E:$K,6,0)+VLOOKUP(Deelnemers!$K53,rennerstabel!$E:$K,6,0)+VLOOKUP(Deelnemers!$L53,rennerstabel!$E:$K,6,0)+VLOOKUP(Deelnemers!$M53,rennerstabel!$E:$K,6,0)+VLOOKUP(Deelnemers!$N53,rennerstabel!$E:$K,6,0)+VLOOKUP(Deelnemers!$O53,rennerstabel!$E:$K,6,0)+VLOOKUP(Deelnemers!$P53,rennerstabel!$E:$K,6,0)+VLOOKUP(Deelnemers!$Q53,rennerstabel!$E:$K,6,0)+VLOOKUP(Deelnemers!$R53,rennerstabel!$E:$K,6,0)+VLOOKUP(Deelnemers!$S53,rennerstabel!$E:$K,6,0)+VLOOKUP(Deelnemers!$T53,rennerstabel!$E:$K,6,0)+VLOOKUP(Deelnemers!$U53,rennerstabel!$E:$K,6,0)+VLOOKUP(Deelnemers!$V53,rennerstabel!$E:$K,6,0)+VLOOKUP(Deelnemers!$W53,rennerstabel!$E:$K,6,0)</f>
        <v>0</v>
      </c>
      <c r="AQ53" s="56">
        <f>VLOOKUP(Deelnemers!$I53,rennerstabel!$E:$K,7,0)*2+VLOOKUP(Deelnemers!$J53,rennerstabel!$E:$K,7,0)+VLOOKUP(Deelnemers!$K53,rennerstabel!$E:$K,7,0)+VLOOKUP(Deelnemers!$L53,rennerstabel!$E:$K,7,0)+VLOOKUP(Deelnemers!$M53,rennerstabel!$E:$K,7,0)+VLOOKUP(Deelnemers!$N53,rennerstabel!$E:$K,7,0)+VLOOKUP(Deelnemers!$O53,rennerstabel!$E:$K,7,0)+VLOOKUP(Deelnemers!$P53,rennerstabel!$E:$K,7,0)+VLOOKUP(Deelnemers!$Q53,rennerstabel!$E:$K,7,0)+VLOOKUP(Deelnemers!$R53,rennerstabel!$E:$K,7,0)+VLOOKUP(Deelnemers!$S53,rennerstabel!$E:$K,7,0)+VLOOKUP(Deelnemers!$T53,rennerstabel!$E:$K,7,0)+VLOOKUP(Deelnemers!$U53,rennerstabel!$E:$K,7,0)+VLOOKUP(Deelnemers!$V53,rennerstabel!$E:$K,7,0)+VLOOKUP(Deelnemers!$W53,rennerstabel!$E:$K,7,0)</f>
        <v>0</v>
      </c>
      <c r="AR53" s="63">
        <f>Deelnemers!$AN53</f>
        <v>19</v>
      </c>
      <c r="AS53" s="170" t="s">
        <v>618</v>
      </c>
      <c r="AT53" s="52">
        <f>RANK(Deelnemers!$AN53,Deelnemers!$AN$2:$AN$125)</f>
        <v>97</v>
      </c>
      <c r="AU53" s="154">
        <f t="shared" si="1"/>
        <v>1</v>
      </c>
      <c r="AV53" s="22" t="s">
        <v>14</v>
      </c>
      <c r="AX53" s="154" t="s">
        <v>757</v>
      </c>
      <c r="AY53" s="154">
        <f>IFERROR(HLOOKUP($AY$1,Deelnemers!$I53:$W53,1,FALSE),0)</f>
        <v>0</v>
      </c>
    </row>
    <row r="54" spans="1:51" s="154" customFormat="1" x14ac:dyDescent="0.25">
      <c r="A54" s="52" t="str">
        <f>CONCATENATE(Deelnemers!$B54," - ",AS54)</f>
        <v>53 - Amber K.</v>
      </c>
      <c r="B54" s="49">
        <v>53</v>
      </c>
      <c r="C54" s="176" t="s">
        <v>14</v>
      </c>
      <c r="D54" s="51" t="s">
        <v>14</v>
      </c>
      <c r="E54" s="51" t="s">
        <v>305</v>
      </c>
      <c r="F54" s="190" t="str">
        <f>VLOOKUP(Deelnemers!$B54,Deelnemers!$B$129:$D$303,3,0)</f>
        <v>CCC Team</v>
      </c>
      <c r="G54" s="51"/>
      <c r="H54" s="52"/>
      <c r="I54" s="52">
        <v>81</v>
      </c>
      <c r="J54" s="52">
        <v>104</v>
      </c>
      <c r="K54" s="52">
        <v>142</v>
      </c>
      <c r="L54" s="52">
        <v>21</v>
      </c>
      <c r="M54" s="52">
        <v>12</v>
      </c>
      <c r="N54" s="52">
        <v>1</v>
      </c>
      <c r="O54" s="52">
        <v>33</v>
      </c>
      <c r="P54" s="52">
        <v>11</v>
      </c>
      <c r="Q54" s="52">
        <v>61</v>
      </c>
      <c r="R54" s="52">
        <v>101</v>
      </c>
      <c r="S54" s="52">
        <v>184</v>
      </c>
      <c r="T54" s="52">
        <v>22</v>
      </c>
      <c r="U54" s="52">
        <v>73</v>
      </c>
      <c r="V54" s="52">
        <v>111</v>
      </c>
      <c r="W54" s="52">
        <v>54</v>
      </c>
      <c r="X54" s="52"/>
      <c r="Y54" s="52">
        <f>VLOOKUP(Deelnemers!$I54,rennerstabel!$E:$H,4,0)*2</f>
        <v>20</v>
      </c>
      <c r="Z54" s="52">
        <f>VLOOKUP(Deelnemers!$J54,rennerstabel!$E:$H,4,0)</f>
        <v>0</v>
      </c>
      <c r="AA54" s="52">
        <f>VLOOKUP(Deelnemers!$K54,rennerstabel!$E:$H,4,0)</f>
        <v>0</v>
      </c>
      <c r="AB54" s="52">
        <f>VLOOKUP(Deelnemers!$L54,rennerstabel!$E:$H,4,0)</f>
        <v>0</v>
      </c>
      <c r="AC54" s="52">
        <f>VLOOKUP(Deelnemers!$M54,rennerstabel!$E:$H,4,0)</f>
        <v>0</v>
      </c>
      <c r="AD54" s="52">
        <f>VLOOKUP(Deelnemers!$N54,rennerstabel!$E:$H,4,0)</f>
        <v>0</v>
      </c>
      <c r="AE54" s="52">
        <f>VLOOKUP(Deelnemers!$O54,rennerstabel!$E:$H,4,0)</f>
        <v>0</v>
      </c>
      <c r="AF54" s="52">
        <f>VLOOKUP(Deelnemers!$P54,rennerstabel!$E:$H,4,0)</f>
        <v>0</v>
      </c>
      <c r="AG54" s="52">
        <f>VLOOKUP(Deelnemers!$Q54,rennerstabel!$E:$H,4,0)</f>
        <v>0</v>
      </c>
      <c r="AH54" s="52">
        <f>VLOOKUP(Deelnemers!$R54,rennerstabel!$E:$H,4,0)</f>
        <v>0</v>
      </c>
      <c r="AI54" s="52">
        <f>VLOOKUP(Deelnemers!$S54,rennerstabel!$E:$H,4,0)</f>
        <v>0</v>
      </c>
      <c r="AJ54" s="52">
        <f>VLOOKUP(Deelnemers!$T54,rennerstabel!$E:$H,4,0)</f>
        <v>20</v>
      </c>
      <c r="AK54" s="52">
        <f>VLOOKUP(Deelnemers!$U54,rennerstabel!$E:$H,4,0)</f>
        <v>15</v>
      </c>
      <c r="AL54" s="52">
        <f>VLOOKUP(Deelnemers!$V54,rennerstabel!$E:$H,4,0)</f>
        <v>0</v>
      </c>
      <c r="AM54" s="52">
        <f>VLOOKUP(Deelnemers!$W54,rennerstabel!$E:$H,4,0)</f>
        <v>0</v>
      </c>
      <c r="AN54" s="53">
        <f t="shared" si="0"/>
        <v>55</v>
      </c>
      <c r="AO54" s="54">
        <f>VLOOKUP(Deelnemers!$I54,rennerstabel!$E:$K,5,0)*2+VLOOKUP(Deelnemers!$J54,rennerstabel!$E:$K,5,0)+VLOOKUP(Deelnemers!$K54,rennerstabel!$E:$K,5,0)+VLOOKUP(Deelnemers!$L54,rennerstabel!$E:$K,5,0)+VLOOKUP(Deelnemers!$M54,rennerstabel!$E:$K,5,0)+VLOOKUP(Deelnemers!$N54,rennerstabel!$E:$K,5,0)+VLOOKUP(Deelnemers!$O54,rennerstabel!$E:$K,5,0)+VLOOKUP(Deelnemers!$P54,rennerstabel!$E:$K,5,0)+VLOOKUP(Deelnemers!$Q54,rennerstabel!$E:$K,5,0)+VLOOKUP(Deelnemers!$R54,rennerstabel!$E:$K,5,0)+VLOOKUP(Deelnemers!$S54,rennerstabel!$E:$K,5,0)+VLOOKUP(Deelnemers!$T54,rennerstabel!$E:$K,5,0)+VLOOKUP(Deelnemers!$U54,rennerstabel!$E:$K,5,0)+VLOOKUP(Deelnemers!$V54,rennerstabel!$E:$K,5,0)+VLOOKUP(Deelnemers!$W54,rennerstabel!$E:$K,5,0)</f>
        <v>55</v>
      </c>
      <c r="AP54" s="55">
        <f>VLOOKUP(Deelnemers!$I54,rennerstabel!$E:$K,6,0)*2+VLOOKUP(Deelnemers!$J54,rennerstabel!$E:$K,6,0)+VLOOKUP(Deelnemers!$K54,rennerstabel!$E:$K,6,0)+VLOOKUP(Deelnemers!$L54,rennerstabel!$E:$K,6,0)+VLOOKUP(Deelnemers!$M54,rennerstabel!$E:$K,6,0)+VLOOKUP(Deelnemers!$N54,rennerstabel!$E:$K,6,0)+VLOOKUP(Deelnemers!$O54,rennerstabel!$E:$K,6,0)+VLOOKUP(Deelnemers!$P54,rennerstabel!$E:$K,6,0)+VLOOKUP(Deelnemers!$Q54,rennerstabel!$E:$K,6,0)+VLOOKUP(Deelnemers!$R54,rennerstabel!$E:$K,6,0)+VLOOKUP(Deelnemers!$S54,rennerstabel!$E:$K,6,0)+VLOOKUP(Deelnemers!$T54,rennerstabel!$E:$K,6,0)+VLOOKUP(Deelnemers!$U54,rennerstabel!$E:$K,6,0)+VLOOKUP(Deelnemers!$V54,rennerstabel!$E:$K,6,0)+VLOOKUP(Deelnemers!$W54,rennerstabel!$E:$K,6,0)</f>
        <v>0</v>
      </c>
      <c r="AQ54" s="56">
        <f>VLOOKUP(Deelnemers!$I54,rennerstabel!$E:$K,7,0)*2+VLOOKUP(Deelnemers!$J54,rennerstabel!$E:$K,7,0)+VLOOKUP(Deelnemers!$K54,rennerstabel!$E:$K,7,0)+VLOOKUP(Deelnemers!$L54,rennerstabel!$E:$K,7,0)+VLOOKUP(Deelnemers!$M54,rennerstabel!$E:$K,7,0)+VLOOKUP(Deelnemers!$N54,rennerstabel!$E:$K,7,0)+VLOOKUP(Deelnemers!$O54,rennerstabel!$E:$K,7,0)+VLOOKUP(Deelnemers!$P54,rennerstabel!$E:$K,7,0)+VLOOKUP(Deelnemers!$Q54,rennerstabel!$E:$K,7,0)+VLOOKUP(Deelnemers!$R54,rennerstabel!$E:$K,7,0)+VLOOKUP(Deelnemers!$S54,rennerstabel!$E:$K,7,0)+VLOOKUP(Deelnemers!$T54,rennerstabel!$E:$K,7,0)+VLOOKUP(Deelnemers!$U54,rennerstabel!$E:$K,7,0)+VLOOKUP(Deelnemers!$V54,rennerstabel!$E:$K,7,0)+VLOOKUP(Deelnemers!$W54,rennerstabel!$E:$K,7,0)</f>
        <v>0</v>
      </c>
      <c r="AR54" s="58">
        <f>Deelnemers!$AN54</f>
        <v>55</v>
      </c>
      <c r="AS54" s="170" t="s">
        <v>619</v>
      </c>
      <c r="AT54" s="52">
        <f>RANK(Deelnemers!$AN54,Deelnemers!$AN$2:$AN$125)</f>
        <v>22</v>
      </c>
      <c r="AU54" s="154">
        <f t="shared" si="1"/>
        <v>1</v>
      </c>
      <c r="AV54" s="22" t="s">
        <v>14</v>
      </c>
      <c r="AX54" s="154" t="s">
        <v>757</v>
      </c>
      <c r="AY54" s="154">
        <f>IFERROR(HLOOKUP($AY$1,Deelnemers!$I54:$W54,1,FALSE),0)</f>
        <v>0</v>
      </c>
    </row>
    <row r="55" spans="1:51" s="154" customFormat="1" x14ac:dyDescent="0.25">
      <c r="A55" s="62" t="str">
        <f>CONCATENATE(Deelnemers!$B55," - ",AS55)</f>
        <v>54 - Raymonde K.</v>
      </c>
      <c r="B55" s="59">
        <v>54</v>
      </c>
      <c r="C55" s="177" t="s">
        <v>14</v>
      </c>
      <c r="D55" s="60" t="s">
        <v>14</v>
      </c>
      <c r="E55" s="61" t="s">
        <v>302</v>
      </c>
      <c r="F55" s="189" t="str">
        <f>VLOOKUP(Deelnemers!$B55,Deelnemers!$B$129:$D$303,3,0)</f>
        <v>Deceuninck - Quick Step</v>
      </c>
      <c r="G55" s="51" t="s">
        <v>541</v>
      </c>
      <c r="H55" s="62"/>
      <c r="I55" s="62">
        <v>12</v>
      </c>
      <c r="J55" s="62">
        <v>11</v>
      </c>
      <c r="K55" s="62">
        <v>1</v>
      </c>
      <c r="L55" s="62">
        <v>21</v>
      </c>
      <c r="M55" s="62">
        <v>73</v>
      </c>
      <c r="N55" s="62">
        <v>51</v>
      </c>
      <c r="O55" s="62">
        <v>101</v>
      </c>
      <c r="P55" s="64">
        <v>111</v>
      </c>
      <c r="Q55" s="62">
        <v>131</v>
      </c>
      <c r="R55" s="62">
        <v>171</v>
      </c>
      <c r="S55" s="62">
        <v>172</v>
      </c>
      <c r="T55" s="62">
        <v>181</v>
      </c>
      <c r="U55" s="62">
        <v>191</v>
      </c>
      <c r="V55" s="62">
        <v>151</v>
      </c>
      <c r="W55" s="62">
        <v>152</v>
      </c>
      <c r="X55" s="62"/>
      <c r="Y55" s="62">
        <f>VLOOKUP(Deelnemers!$I55,rennerstabel!$E:$H,4,0)*2</f>
        <v>0</v>
      </c>
      <c r="Z55" s="62">
        <f>VLOOKUP(Deelnemers!$J55,rennerstabel!$E:$H,4,0)</f>
        <v>0</v>
      </c>
      <c r="AA55" s="62">
        <f>VLOOKUP(Deelnemers!$K55,rennerstabel!$E:$H,4,0)</f>
        <v>0</v>
      </c>
      <c r="AB55" s="62">
        <f>VLOOKUP(Deelnemers!$L55,rennerstabel!$E:$H,4,0)</f>
        <v>0</v>
      </c>
      <c r="AC55" s="62">
        <f>VLOOKUP(Deelnemers!$M55,rennerstabel!$E:$H,4,0)</f>
        <v>15</v>
      </c>
      <c r="AD55" s="62">
        <f>VLOOKUP(Deelnemers!$N55,rennerstabel!$E:$H,4,0)</f>
        <v>0</v>
      </c>
      <c r="AE55" s="62">
        <f>VLOOKUP(Deelnemers!$O55,rennerstabel!$E:$H,4,0)</f>
        <v>0</v>
      </c>
      <c r="AF55" s="62">
        <f>VLOOKUP(Deelnemers!$P55,rennerstabel!$E:$H,4,0)</f>
        <v>0</v>
      </c>
      <c r="AG55" s="62">
        <f>VLOOKUP(Deelnemers!$Q55,rennerstabel!$E:$H,4,0)</f>
        <v>0</v>
      </c>
      <c r="AH55" s="62">
        <f>VLOOKUP(Deelnemers!$R55,rennerstabel!$E:$H,4,0)</f>
        <v>0</v>
      </c>
      <c r="AI55" s="62">
        <f>VLOOKUP(Deelnemers!$S55,rennerstabel!$E:$H,4,0)</f>
        <v>0</v>
      </c>
      <c r="AJ55" s="62">
        <f>VLOOKUP(Deelnemers!$T55,rennerstabel!$E:$H,4,0)</f>
        <v>0</v>
      </c>
      <c r="AK55" s="62">
        <f>VLOOKUP(Deelnemers!$U55,rennerstabel!$E:$H,4,0)</f>
        <v>0</v>
      </c>
      <c r="AL55" s="62">
        <f>VLOOKUP(Deelnemers!$V55,rennerstabel!$E:$H,4,0)</f>
        <v>0</v>
      </c>
      <c r="AM55" s="62">
        <f>VLOOKUP(Deelnemers!$W55,rennerstabel!$E:$H,4,0)</f>
        <v>9</v>
      </c>
      <c r="AN55" s="53">
        <f t="shared" si="0"/>
        <v>24</v>
      </c>
      <c r="AO55" s="54">
        <f>VLOOKUP(Deelnemers!$I55,rennerstabel!$E:$K,5,0)*2+VLOOKUP(Deelnemers!$J55,rennerstabel!$E:$K,5,0)+VLOOKUP(Deelnemers!$K55,rennerstabel!$E:$K,5,0)+VLOOKUP(Deelnemers!$L55,rennerstabel!$E:$K,5,0)+VLOOKUP(Deelnemers!$M55,rennerstabel!$E:$K,5,0)+VLOOKUP(Deelnemers!$N55,rennerstabel!$E:$K,5,0)+VLOOKUP(Deelnemers!$O55,rennerstabel!$E:$K,5,0)+VLOOKUP(Deelnemers!$P55,rennerstabel!$E:$K,5,0)+VLOOKUP(Deelnemers!$Q55,rennerstabel!$E:$K,5,0)+VLOOKUP(Deelnemers!$R55,rennerstabel!$E:$K,5,0)+VLOOKUP(Deelnemers!$S55,rennerstabel!$E:$K,5,0)+VLOOKUP(Deelnemers!$T55,rennerstabel!$E:$K,5,0)+VLOOKUP(Deelnemers!$U55,rennerstabel!$E:$K,5,0)+VLOOKUP(Deelnemers!$V55,rennerstabel!$E:$K,5,0)+VLOOKUP(Deelnemers!$W55,rennerstabel!$E:$K,5,0)</f>
        <v>24</v>
      </c>
      <c r="AP55" s="55">
        <f>VLOOKUP(Deelnemers!$I55,rennerstabel!$E:$K,6,0)*2+VLOOKUP(Deelnemers!$J55,rennerstabel!$E:$K,6,0)+VLOOKUP(Deelnemers!$K55,rennerstabel!$E:$K,6,0)+VLOOKUP(Deelnemers!$L55,rennerstabel!$E:$K,6,0)+VLOOKUP(Deelnemers!$M55,rennerstabel!$E:$K,6,0)+VLOOKUP(Deelnemers!$N55,rennerstabel!$E:$K,6,0)+VLOOKUP(Deelnemers!$O55,rennerstabel!$E:$K,6,0)+VLOOKUP(Deelnemers!$P55,rennerstabel!$E:$K,6,0)+VLOOKUP(Deelnemers!$Q55,rennerstabel!$E:$K,6,0)+VLOOKUP(Deelnemers!$R55,rennerstabel!$E:$K,6,0)+VLOOKUP(Deelnemers!$S55,rennerstabel!$E:$K,6,0)+VLOOKUP(Deelnemers!$T55,rennerstabel!$E:$K,6,0)+VLOOKUP(Deelnemers!$U55,rennerstabel!$E:$K,6,0)+VLOOKUP(Deelnemers!$V55,rennerstabel!$E:$K,6,0)+VLOOKUP(Deelnemers!$W55,rennerstabel!$E:$K,6,0)</f>
        <v>0</v>
      </c>
      <c r="AQ55" s="56">
        <f>VLOOKUP(Deelnemers!$I55,rennerstabel!$E:$K,7,0)*2+VLOOKUP(Deelnemers!$J55,rennerstabel!$E:$K,7,0)+VLOOKUP(Deelnemers!$K55,rennerstabel!$E:$K,7,0)+VLOOKUP(Deelnemers!$L55,rennerstabel!$E:$K,7,0)+VLOOKUP(Deelnemers!$M55,rennerstabel!$E:$K,7,0)+VLOOKUP(Deelnemers!$N55,rennerstabel!$E:$K,7,0)+VLOOKUP(Deelnemers!$O55,rennerstabel!$E:$K,7,0)+VLOOKUP(Deelnemers!$P55,rennerstabel!$E:$K,7,0)+VLOOKUP(Deelnemers!$Q55,rennerstabel!$E:$K,7,0)+VLOOKUP(Deelnemers!$R55,rennerstabel!$E:$K,7,0)+VLOOKUP(Deelnemers!$S55,rennerstabel!$E:$K,7,0)+VLOOKUP(Deelnemers!$T55,rennerstabel!$E:$K,7,0)+VLOOKUP(Deelnemers!$U55,rennerstabel!$E:$K,7,0)+VLOOKUP(Deelnemers!$V55,rennerstabel!$E:$K,7,0)+VLOOKUP(Deelnemers!$W55,rennerstabel!$E:$K,7,0)</f>
        <v>0</v>
      </c>
      <c r="AR55" s="63">
        <f>Deelnemers!$AN55</f>
        <v>24</v>
      </c>
      <c r="AS55" s="170" t="s">
        <v>620</v>
      </c>
      <c r="AT55" s="52">
        <f>RANK(Deelnemers!$AN55,Deelnemers!$AN$2:$AN$125)</f>
        <v>91</v>
      </c>
      <c r="AU55" s="154">
        <f t="shared" si="1"/>
        <v>1</v>
      </c>
      <c r="AV55" s="22" t="s">
        <v>14</v>
      </c>
      <c r="AX55" s="154" t="s">
        <v>757</v>
      </c>
      <c r="AY55" s="154">
        <f>IFERROR(HLOOKUP($AY$1,Deelnemers!$I55:$W55,1,FALSE),0)</f>
        <v>0</v>
      </c>
    </row>
    <row r="56" spans="1:51" s="154" customFormat="1" x14ac:dyDescent="0.25">
      <c r="A56" s="52" t="str">
        <f>CONCATENATE(Deelnemers!$B56," - ",AS56)</f>
        <v>55 - Marina P.</v>
      </c>
      <c r="B56" s="49">
        <v>55</v>
      </c>
      <c r="C56" s="176" t="s">
        <v>621</v>
      </c>
      <c r="D56" s="51" t="s">
        <v>14</v>
      </c>
      <c r="E56" s="51" t="s">
        <v>304</v>
      </c>
      <c r="F56" s="190" t="str">
        <f>VLOOKUP(Deelnemers!$B56,Deelnemers!$B$129:$D$303,3,0)</f>
        <v>BORA Hansgrohe</v>
      </c>
      <c r="G56" s="51" t="s">
        <v>541</v>
      </c>
      <c r="H56" s="52"/>
      <c r="I56" s="52">
        <v>1</v>
      </c>
      <c r="J56" s="52">
        <v>103</v>
      </c>
      <c r="K56" s="52">
        <v>2</v>
      </c>
      <c r="L56" s="52">
        <v>12</v>
      </c>
      <c r="M56" s="52">
        <v>22</v>
      </c>
      <c r="N56" s="52">
        <v>73</v>
      </c>
      <c r="O56" s="52">
        <v>111</v>
      </c>
      <c r="P56" s="52">
        <v>131</v>
      </c>
      <c r="Q56" s="52">
        <v>184</v>
      </c>
      <c r="R56" s="52">
        <v>33</v>
      </c>
      <c r="S56" s="52">
        <v>71</v>
      </c>
      <c r="T56" s="52">
        <v>21</v>
      </c>
      <c r="U56" s="52">
        <v>81</v>
      </c>
      <c r="V56" s="52">
        <v>191</v>
      </c>
      <c r="W56" s="52">
        <v>142</v>
      </c>
      <c r="X56" s="52"/>
      <c r="Y56" s="52">
        <f>VLOOKUP(Deelnemers!$I56,rennerstabel!$E:$H,4,0)*2</f>
        <v>0</v>
      </c>
      <c r="Z56" s="52">
        <f>VLOOKUP(Deelnemers!$J56,rennerstabel!$E:$H,4,0)</f>
        <v>0</v>
      </c>
      <c r="AA56" s="52">
        <f>VLOOKUP(Deelnemers!$K56,rennerstabel!$E:$H,4,0)</f>
        <v>0</v>
      </c>
      <c r="AB56" s="52">
        <f>VLOOKUP(Deelnemers!$L56,rennerstabel!$E:$H,4,0)</f>
        <v>0</v>
      </c>
      <c r="AC56" s="52">
        <f>VLOOKUP(Deelnemers!$M56,rennerstabel!$E:$H,4,0)</f>
        <v>20</v>
      </c>
      <c r="AD56" s="52">
        <f>VLOOKUP(Deelnemers!$N56,rennerstabel!$E:$H,4,0)</f>
        <v>15</v>
      </c>
      <c r="AE56" s="52">
        <f>VLOOKUP(Deelnemers!$O56,rennerstabel!$E:$H,4,0)</f>
        <v>0</v>
      </c>
      <c r="AF56" s="52">
        <f>VLOOKUP(Deelnemers!$P56,rennerstabel!$E:$H,4,0)</f>
        <v>0</v>
      </c>
      <c r="AG56" s="52">
        <f>VLOOKUP(Deelnemers!$Q56,rennerstabel!$E:$H,4,0)</f>
        <v>0</v>
      </c>
      <c r="AH56" s="52">
        <f>VLOOKUP(Deelnemers!$R56,rennerstabel!$E:$H,4,0)</f>
        <v>0</v>
      </c>
      <c r="AI56" s="52">
        <f>VLOOKUP(Deelnemers!$S56,rennerstabel!$E:$H,4,0)</f>
        <v>0</v>
      </c>
      <c r="AJ56" s="52">
        <f>VLOOKUP(Deelnemers!$T56,rennerstabel!$E:$H,4,0)</f>
        <v>0</v>
      </c>
      <c r="AK56" s="52">
        <f>VLOOKUP(Deelnemers!$U56,rennerstabel!$E:$H,4,0)</f>
        <v>10</v>
      </c>
      <c r="AL56" s="52">
        <f>VLOOKUP(Deelnemers!$V56,rennerstabel!$E:$H,4,0)</f>
        <v>0</v>
      </c>
      <c r="AM56" s="52">
        <f>VLOOKUP(Deelnemers!$W56,rennerstabel!$E:$H,4,0)</f>
        <v>0</v>
      </c>
      <c r="AN56" s="53">
        <f t="shared" si="0"/>
        <v>45</v>
      </c>
      <c r="AO56" s="54">
        <f>VLOOKUP(Deelnemers!$I56,rennerstabel!$E:$K,5,0)*2+VLOOKUP(Deelnemers!$J56,rennerstabel!$E:$K,5,0)+VLOOKUP(Deelnemers!$K56,rennerstabel!$E:$K,5,0)+VLOOKUP(Deelnemers!$L56,rennerstabel!$E:$K,5,0)+VLOOKUP(Deelnemers!$M56,rennerstabel!$E:$K,5,0)+VLOOKUP(Deelnemers!$N56,rennerstabel!$E:$K,5,0)+VLOOKUP(Deelnemers!$O56,rennerstabel!$E:$K,5,0)+VLOOKUP(Deelnemers!$P56,rennerstabel!$E:$K,5,0)+VLOOKUP(Deelnemers!$Q56,rennerstabel!$E:$K,5,0)+VLOOKUP(Deelnemers!$R56,rennerstabel!$E:$K,5,0)+VLOOKUP(Deelnemers!$S56,rennerstabel!$E:$K,5,0)+VLOOKUP(Deelnemers!$T56,rennerstabel!$E:$K,5,0)+VLOOKUP(Deelnemers!$U56,rennerstabel!$E:$K,5,0)+VLOOKUP(Deelnemers!$V56,rennerstabel!$E:$K,5,0)+VLOOKUP(Deelnemers!$W56,rennerstabel!$E:$K,5,0)</f>
        <v>45</v>
      </c>
      <c r="AP56" s="55">
        <f>VLOOKUP(Deelnemers!$I56,rennerstabel!$E:$K,6,0)*2+VLOOKUP(Deelnemers!$J56,rennerstabel!$E:$K,6,0)+VLOOKUP(Deelnemers!$K56,rennerstabel!$E:$K,6,0)+VLOOKUP(Deelnemers!$L56,rennerstabel!$E:$K,6,0)+VLOOKUP(Deelnemers!$M56,rennerstabel!$E:$K,6,0)+VLOOKUP(Deelnemers!$N56,rennerstabel!$E:$K,6,0)+VLOOKUP(Deelnemers!$O56,rennerstabel!$E:$K,6,0)+VLOOKUP(Deelnemers!$P56,rennerstabel!$E:$K,6,0)+VLOOKUP(Deelnemers!$Q56,rennerstabel!$E:$K,6,0)+VLOOKUP(Deelnemers!$R56,rennerstabel!$E:$K,6,0)+VLOOKUP(Deelnemers!$S56,rennerstabel!$E:$K,6,0)+VLOOKUP(Deelnemers!$T56,rennerstabel!$E:$K,6,0)+VLOOKUP(Deelnemers!$U56,rennerstabel!$E:$K,6,0)+VLOOKUP(Deelnemers!$V56,rennerstabel!$E:$K,6,0)+VLOOKUP(Deelnemers!$W56,rennerstabel!$E:$K,6,0)</f>
        <v>0</v>
      </c>
      <c r="AQ56" s="56">
        <f>VLOOKUP(Deelnemers!$I56,rennerstabel!$E:$K,7,0)*2+VLOOKUP(Deelnemers!$J56,rennerstabel!$E:$K,7,0)+VLOOKUP(Deelnemers!$K56,rennerstabel!$E:$K,7,0)+VLOOKUP(Deelnemers!$L56,rennerstabel!$E:$K,7,0)+VLOOKUP(Deelnemers!$M56,rennerstabel!$E:$K,7,0)+VLOOKUP(Deelnemers!$N56,rennerstabel!$E:$K,7,0)+VLOOKUP(Deelnemers!$O56,rennerstabel!$E:$K,7,0)+VLOOKUP(Deelnemers!$P56,rennerstabel!$E:$K,7,0)+VLOOKUP(Deelnemers!$Q56,rennerstabel!$E:$K,7,0)+VLOOKUP(Deelnemers!$R56,rennerstabel!$E:$K,7,0)+VLOOKUP(Deelnemers!$S56,rennerstabel!$E:$K,7,0)+VLOOKUP(Deelnemers!$T56,rennerstabel!$E:$K,7,0)+VLOOKUP(Deelnemers!$U56,rennerstabel!$E:$K,7,0)+VLOOKUP(Deelnemers!$V56,rennerstabel!$E:$K,7,0)+VLOOKUP(Deelnemers!$W56,rennerstabel!$E:$K,7,0)</f>
        <v>0</v>
      </c>
      <c r="AR56" s="58">
        <f>Deelnemers!$AN56</f>
        <v>45</v>
      </c>
      <c r="AS56" s="170" t="s">
        <v>622</v>
      </c>
      <c r="AT56" s="52">
        <f>RANK(Deelnemers!$AN56,Deelnemers!$AN$2:$AN$125)</f>
        <v>36</v>
      </c>
      <c r="AU56" s="154">
        <f t="shared" si="1"/>
        <v>1</v>
      </c>
      <c r="AV56" s="22" t="s">
        <v>14</v>
      </c>
      <c r="AX56" s="154" t="s">
        <v>757</v>
      </c>
      <c r="AY56" s="154">
        <f>IFERROR(HLOOKUP($AY$1,Deelnemers!$I56:$W56,1,FALSE),0)</f>
        <v>0</v>
      </c>
    </row>
    <row r="57" spans="1:51" s="154" customFormat="1" x14ac:dyDescent="0.25">
      <c r="A57" s="62" t="str">
        <f>CONCATENATE(Deelnemers!$B57," - ",AS57)</f>
        <v>56 - Bas van 't H.</v>
      </c>
      <c r="B57" s="59">
        <v>56</v>
      </c>
      <c r="C57" s="177" t="s">
        <v>14</v>
      </c>
      <c r="D57" s="60" t="s">
        <v>14</v>
      </c>
      <c r="E57" s="61" t="s">
        <v>301</v>
      </c>
      <c r="F57" s="189" t="str">
        <f>VLOOKUP(Deelnemers!$B57,Deelnemers!$B$129:$D$303,3,0)</f>
        <v>Lotto Soudal</v>
      </c>
      <c r="G57" s="51" t="s">
        <v>541</v>
      </c>
      <c r="H57" s="62"/>
      <c r="I57" s="62">
        <v>11</v>
      </c>
      <c r="J57" s="62">
        <v>1</v>
      </c>
      <c r="K57" s="62">
        <v>12</v>
      </c>
      <c r="L57" s="62">
        <v>184</v>
      </c>
      <c r="M57" s="62">
        <v>21</v>
      </c>
      <c r="N57" s="62">
        <v>73</v>
      </c>
      <c r="O57" s="62">
        <v>22</v>
      </c>
      <c r="P57" s="64">
        <v>33</v>
      </c>
      <c r="Q57" s="62">
        <v>81</v>
      </c>
      <c r="R57" s="62">
        <v>65</v>
      </c>
      <c r="S57" s="62">
        <v>8</v>
      </c>
      <c r="T57" s="62">
        <v>14</v>
      </c>
      <c r="U57" s="62">
        <v>51</v>
      </c>
      <c r="V57" s="62">
        <v>111</v>
      </c>
      <c r="W57" s="62">
        <v>2</v>
      </c>
      <c r="X57" s="62"/>
      <c r="Y57" s="62">
        <f>VLOOKUP(Deelnemers!$I57,rennerstabel!$E:$H,4,0)*2</f>
        <v>0</v>
      </c>
      <c r="Z57" s="62">
        <f>VLOOKUP(Deelnemers!$J57,rennerstabel!$E:$H,4,0)</f>
        <v>0</v>
      </c>
      <c r="AA57" s="62">
        <f>VLOOKUP(Deelnemers!$K57,rennerstabel!$E:$H,4,0)</f>
        <v>0</v>
      </c>
      <c r="AB57" s="62">
        <f>VLOOKUP(Deelnemers!$L57,rennerstabel!$E:$H,4,0)</f>
        <v>0</v>
      </c>
      <c r="AC57" s="62">
        <f>VLOOKUP(Deelnemers!$M57,rennerstabel!$E:$H,4,0)</f>
        <v>0</v>
      </c>
      <c r="AD57" s="62">
        <f>VLOOKUP(Deelnemers!$N57,rennerstabel!$E:$H,4,0)</f>
        <v>15</v>
      </c>
      <c r="AE57" s="62">
        <f>VLOOKUP(Deelnemers!$O57,rennerstabel!$E:$H,4,0)</f>
        <v>20</v>
      </c>
      <c r="AF57" s="62">
        <f>VLOOKUP(Deelnemers!$P57,rennerstabel!$E:$H,4,0)</f>
        <v>0</v>
      </c>
      <c r="AG57" s="62">
        <f>VLOOKUP(Deelnemers!$Q57,rennerstabel!$E:$H,4,0)</f>
        <v>10</v>
      </c>
      <c r="AH57" s="62">
        <f>VLOOKUP(Deelnemers!$R57,rennerstabel!$E:$H,4,0)</f>
        <v>0</v>
      </c>
      <c r="AI57" s="62">
        <f>VLOOKUP(Deelnemers!$S57,rennerstabel!$E:$H,4,0)</f>
        <v>0</v>
      </c>
      <c r="AJ57" s="62">
        <f>VLOOKUP(Deelnemers!$T57,rennerstabel!$E:$H,4,0)</f>
        <v>0</v>
      </c>
      <c r="AK57" s="62">
        <f>VLOOKUP(Deelnemers!$U57,rennerstabel!$E:$H,4,0)</f>
        <v>0</v>
      </c>
      <c r="AL57" s="62">
        <f>VLOOKUP(Deelnemers!$V57,rennerstabel!$E:$H,4,0)</f>
        <v>0</v>
      </c>
      <c r="AM57" s="62">
        <f>VLOOKUP(Deelnemers!$W57,rennerstabel!$E:$H,4,0)</f>
        <v>0</v>
      </c>
      <c r="AN57" s="53">
        <f t="shared" si="0"/>
        <v>45</v>
      </c>
      <c r="AO57" s="54">
        <f>VLOOKUP(Deelnemers!$I57,rennerstabel!$E:$K,5,0)*2+VLOOKUP(Deelnemers!$J57,rennerstabel!$E:$K,5,0)+VLOOKUP(Deelnemers!$K57,rennerstabel!$E:$K,5,0)+VLOOKUP(Deelnemers!$L57,rennerstabel!$E:$K,5,0)+VLOOKUP(Deelnemers!$M57,rennerstabel!$E:$K,5,0)+VLOOKUP(Deelnemers!$N57,rennerstabel!$E:$K,5,0)+VLOOKUP(Deelnemers!$O57,rennerstabel!$E:$K,5,0)+VLOOKUP(Deelnemers!$P57,rennerstabel!$E:$K,5,0)+VLOOKUP(Deelnemers!$Q57,rennerstabel!$E:$K,5,0)+VLOOKUP(Deelnemers!$R57,rennerstabel!$E:$K,5,0)+VLOOKUP(Deelnemers!$S57,rennerstabel!$E:$K,5,0)+VLOOKUP(Deelnemers!$T57,rennerstabel!$E:$K,5,0)+VLOOKUP(Deelnemers!$U57,rennerstabel!$E:$K,5,0)+VLOOKUP(Deelnemers!$V57,rennerstabel!$E:$K,5,0)+VLOOKUP(Deelnemers!$W57,rennerstabel!$E:$K,5,0)</f>
        <v>45</v>
      </c>
      <c r="AP57" s="55">
        <f>VLOOKUP(Deelnemers!$I57,rennerstabel!$E:$K,6,0)*2+VLOOKUP(Deelnemers!$J57,rennerstabel!$E:$K,6,0)+VLOOKUP(Deelnemers!$K57,rennerstabel!$E:$K,6,0)+VLOOKUP(Deelnemers!$L57,rennerstabel!$E:$K,6,0)+VLOOKUP(Deelnemers!$M57,rennerstabel!$E:$K,6,0)+VLOOKUP(Deelnemers!$N57,rennerstabel!$E:$K,6,0)+VLOOKUP(Deelnemers!$O57,rennerstabel!$E:$K,6,0)+VLOOKUP(Deelnemers!$P57,rennerstabel!$E:$K,6,0)+VLOOKUP(Deelnemers!$Q57,rennerstabel!$E:$K,6,0)+VLOOKUP(Deelnemers!$R57,rennerstabel!$E:$K,6,0)+VLOOKUP(Deelnemers!$S57,rennerstabel!$E:$K,6,0)+VLOOKUP(Deelnemers!$T57,rennerstabel!$E:$K,6,0)+VLOOKUP(Deelnemers!$U57,rennerstabel!$E:$K,6,0)+VLOOKUP(Deelnemers!$V57,rennerstabel!$E:$K,6,0)+VLOOKUP(Deelnemers!$W57,rennerstabel!$E:$K,6,0)</f>
        <v>0</v>
      </c>
      <c r="AQ57" s="56">
        <f>VLOOKUP(Deelnemers!$I57,rennerstabel!$E:$K,7,0)*2+VLOOKUP(Deelnemers!$J57,rennerstabel!$E:$K,7,0)+VLOOKUP(Deelnemers!$K57,rennerstabel!$E:$K,7,0)+VLOOKUP(Deelnemers!$L57,rennerstabel!$E:$K,7,0)+VLOOKUP(Deelnemers!$M57,rennerstabel!$E:$K,7,0)+VLOOKUP(Deelnemers!$N57,rennerstabel!$E:$K,7,0)+VLOOKUP(Deelnemers!$O57,rennerstabel!$E:$K,7,0)+VLOOKUP(Deelnemers!$P57,rennerstabel!$E:$K,7,0)+VLOOKUP(Deelnemers!$Q57,rennerstabel!$E:$K,7,0)+VLOOKUP(Deelnemers!$R57,rennerstabel!$E:$K,7,0)+VLOOKUP(Deelnemers!$S57,rennerstabel!$E:$K,7,0)+VLOOKUP(Deelnemers!$T57,rennerstabel!$E:$K,7,0)+VLOOKUP(Deelnemers!$U57,rennerstabel!$E:$K,7,0)+VLOOKUP(Deelnemers!$V57,rennerstabel!$E:$K,7,0)+VLOOKUP(Deelnemers!$W57,rennerstabel!$E:$K,7,0)</f>
        <v>0</v>
      </c>
      <c r="AR57" s="63">
        <f>Deelnemers!$AN57</f>
        <v>45</v>
      </c>
      <c r="AS57" s="170" t="s">
        <v>242</v>
      </c>
      <c r="AT57" s="52">
        <f>RANK(Deelnemers!$AN57,Deelnemers!$AN$2:$AN$125)</f>
        <v>36</v>
      </c>
      <c r="AU57" s="154">
        <f t="shared" si="1"/>
        <v>1</v>
      </c>
      <c r="AV57" s="22" t="s">
        <v>14</v>
      </c>
      <c r="AX57" s="154" t="s">
        <v>758</v>
      </c>
      <c r="AY57" s="154">
        <f>IFERROR(HLOOKUP($AY$1,Deelnemers!$I57:$W57,1,FALSE),0)</f>
        <v>0</v>
      </c>
    </row>
    <row r="58" spans="1:51" s="154" customFormat="1" x14ac:dyDescent="0.25">
      <c r="A58" s="52" t="str">
        <f>CONCATENATE(Deelnemers!$B58," - ",AS58)</f>
        <v>57 - Jacques F.</v>
      </c>
      <c r="B58" s="49">
        <v>57</v>
      </c>
      <c r="C58" s="176" t="s">
        <v>623</v>
      </c>
      <c r="D58" s="51" t="s">
        <v>14</v>
      </c>
      <c r="E58" s="51" t="s">
        <v>307</v>
      </c>
      <c r="F58" s="190" t="str">
        <f>VLOOKUP(Deelnemers!$B58,Deelnemers!$B$129:$D$303,3,0)</f>
        <v>CCC Team</v>
      </c>
      <c r="G58" s="51" t="s">
        <v>541</v>
      </c>
      <c r="H58" s="52"/>
      <c r="I58" s="52">
        <v>1</v>
      </c>
      <c r="J58" s="52">
        <v>12</v>
      </c>
      <c r="K58" s="52">
        <v>11</v>
      </c>
      <c r="L58" s="52">
        <v>21</v>
      </c>
      <c r="M58" s="52">
        <v>22</v>
      </c>
      <c r="N58" s="52">
        <v>33</v>
      </c>
      <c r="O58" s="52">
        <v>41</v>
      </c>
      <c r="P58" s="52">
        <v>51</v>
      </c>
      <c r="Q58" s="52">
        <v>61</v>
      </c>
      <c r="R58" s="52">
        <v>73</v>
      </c>
      <c r="S58" s="52">
        <v>81</v>
      </c>
      <c r="T58" s="52">
        <v>103</v>
      </c>
      <c r="U58" s="52">
        <v>104</v>
      </c>
      <c r="V58" s="52">
        <v>184</v>
      </c>
      <c r="W58" s="52">
        <v>141</v>
      </c>
      <c r="X58" s="52"/>
      <c r="Y58" s="52">
        <f>VLOOKUP(Deelnemers!$I58,rennerstabel!$E:$H,4,0)*2</f>
        <v>0</v>
      </c>
      <c r="Z58" s="52">
        <f>VLOOKUP(Deelnemers!$J58,rennerstabel!$E:$H,4,0)</f>
        <v>0</v>
      </c>
      <c r="AA58" s="52">
        <f>VLOOKUP(Deelnemers!$K58,rennerstabel!$E:$H,4,0)</f>
        <v>0</v>
      </c>
      <c r="AB58" s="52">
        <f>VLOOKUP(Deelnemers!$L58,rennerstabel!$E:$H,4,0)</f>
        <v>0</v>
      </c>
      <c r="AC58" s="52">
        <f>VLOOKUP(Deelnemers!$M58,rennerstabel!$E:$H,4,0)</f>
        <v>20</v>
      </c>
      <c r="AD58" s="52">
        <f>VLOOKUP(Deelnemers!$N58,rennerstabel!$E:$H,4,0)</f>
        <v>0</v>
      </c>
      <c r="AE58" s="52">
        <f>VLOOKUP(Deelnemers!$O58,rennerstabel!$E:$H,4,0)</f>
        <v>0</v>
      </c>
      <c r="AF58" s="52">
        <f>VLOOKUP(Deelnemers!$P58,rennerstabel!$E:$H,4,0)</f>
        <v>0</v>
      </c>
      <c r="AG58" s="52">
        <f>VLOOKUP(Deelnemers!$Q58,rennerstabel!$E:$H,4,0)</f>
        <v>0</v>
      </c>
      <c r="AH58" s="52">
        <f>VLOOKUP(Deelnemers!$R58,rennerstabel!$E:$H,4,0)</f>
        <v>15</v>
      </c>
      <c r="AI58" s="52">
        <f>VLOOKUP(Deelnemers!$S58,rennerstabel!$E:$H,4,0)</f>
        <v>10</v>
      </c>
      <c r="AJ58" s="52">
        <f>VLOOKUP(Deelnemers!$T58,rennerstabel!$E:$H,4,0)</f>
        <v>0</v>
      </c>
      <c r="AK58" s="52">
        <f>VLOOKUP(Deelnemers!$U58,rennerstabel!$E:$H,4,0)</f>
        <v>0</v>
      </c>
      <c r="AL58" s="52">
        <f>VLOOKUP(Deelnemers!$V58,rennerstabel!$E:$H,4,0)</f>
        <v>0</v>
      </c>
      <c r="AM58" s="52">
        <f>VLOOKUP(Deelnemers!$W58,rennerstabel!$E:$H,4,0)</f>
        <v>0</v>
      </c>
      <c r="AN58" s="53">
        <f t="shared" si="0"/>
        <v>45</v>
      </c>
      <c r="AO58" s="54">
        <f>VLOOKUP(Deelnemers!$I58,rennerstabel!$E:$K,5,0)*2+VLOOKUP(Deelnemers!$J58,rennerstabel!$E:$K,5,0)+VLOOKUP(Deelnemers!$K58,rennerstabel!$E:$K,5,0)+VLOOKUP(Deelnemers!$L58,rennerstabel!$E:$K,5,0)+VLOOKUP(Deelnemers!$M58,rennerstabel!$E:$K,5,0)+VLOOKUP(Deelnemers!$N58,rennerstabel!$E:$K,5,0)+VLOOKUP(Deelnemers!$O58,rennerstabel!$E:$K,5,0)+VLOOKUP(Deelnemers!$P58,rennerstabel!$E:$K,5,0)+VLOOKUP(Deelnemers!$Q58,rennerstabel!$E:$K,5,0)+VLOOKUP(Deelnemers!$R58,rennerstabel!$E:$K,5,0)+VLOOKUP(Deelnemers!$S58,rennerstabel!$E:$K,5,0)+VLOOKUP(Deelnemers!$T58,rennerstabel!$E:$K,5,0)+VLOOKUP(Deelnemers!$U58,rennerstabel!$E:$K,5,0)+VLOOKUP(Deelnemers!$V58,rennerstabel!$E:$K,5,0)+VLOOKUP(Deelnemers!$W58,rennerstabel!$E:$K,5,0)</f>
        <v>45</v>
      </c>
      <c r="AP58" s="55">
        <f>VLOOKUP(Deelnemers!$I58,rennerstabel!$E:$K,6,0)*2+VLOOKUP(Deelnemers!$J58,rennerstabel!$E:$K,6,0)+VLOOKUP(Deelnemers!$K58,rennerstabel!$E:$K,6,0)+VLOOKUP(Deelnemers!$L58,rennerstabel!$E:$K,6,0)+VLOOKUP(Deelnemers!$M58,rennerstabel!$E:$K,6,0)+VLOOKUP(Deelnemers!$N58,rennerstabel!$E:$K,6,0)+VLOOKUP(Deelnemers!$O58,rennerstabel!$E:$K,6,0)+VLOOKUP(Deelnemers!$P58,rennerstabel!$E:$K,6,0)+VLOOKUP(Deelnemers!$Q58,rennerstabel!$E:$K,6,0)+VLOOKUP(Deelnemers!$R58,rennerstabel!$E:$K,6,0)+VLOOKUP(Deelnemers!$S58,rennerstabel!$E:$K,6,0)+VLOOKUP(Deelnemers!$T58,rennerstabel!$E:$K,6,0)+VLOOKUP(Deelnemers!$U58,rennerstabel!$E:$K,6,0)+VLOOKUP(Deelnemers!$V58,rennerstabel!$E:$K,6,0)+VLOOKUP(Deelnemers!$W58,rennerstabel!$E:$K,6,0)</f>
        <v>0</v>
      </c>
      <c r="AQ58" s="56">
        <f>VLOOKUP(Deelnemers!$I58,rennerstabel!$E:$K,7,0)*2+VLOOKUP(Deelnemers!$J58,rennerstabel!$E:$K,7,0)+VLOOKUP(Deelnemers!$K58,rennerstabel!$E:$K,7,0)+VLOOKUP(Deelnemers!$L58,rennerstabel!$E:$K,7,0)+VLOOKUP(Deelnemers!$M58,rennerstabel!$E:$K,7,0)+VLOOKUP(Deelnemers!$N58,rennerstabel!$E:$K,7,0)+VLOOKUP(Deelnemers!$O58,rennerstabel!$E:$K,7,0)+VLOOKUP(Deelnemers!$P58,rennerstabel!$E:$K,7,0)+VLOOKUP(Deelnemers!$Q58,rennerstabel!$E:$K,7,0)+VLOOKUP(Deelnemers!$R58,rennerstabel!$E:$K,7,0)+VLOOKUP(Deelnemers!$S58,rennerstabel!$E:$K,7,0)+VLOOKUP(Deelnemers!$T58,rennerstabel!$E:$K,7,0)+VLOOKUP(Deelnemers!$U58,rennerstabel!$E:$K,7,0)+VLOOKUP(Deelnemers!$V58,rennerstabel!$E:$K,7,0)+VLOOKUP(Deelnemers!$W58,rennerstabel!$E:$K,7,0)</f>
        <v>0</v>
      </c>
      <c r="AR58" s="58">
        <f>Deelnemers!$AN58</f>
        <v>45</v>
      </c>
      <c r="AS58" s="170" t="s">
        <v>624</v>
      </c>
      <c r="AT58" s="52">
        <f>RANK(Deelnemers!$AN58,Deelnemers!$AN$2:$AN$125)</f>
        <v>36</v>
      </c>
      <c r="AU58" s="154">
        <f t="shared" si="1"/>
        <v>1</v>
      </c>
      <c r="AV58" s="22" t="s">
        <v>14</v>
      </c>
      <c r="AX58" s="154" t="s">
        <v>758</v>
      </c>
      <c r="AY58" s="154">
        <f>IFERROR(HLOOKUP($AY$1,Deelnemers!$I58:$W58,1,FALSE),0)</f>
        <v>0</v>
      </c>
    </row>
    <row r="59" spans="1:51" s="154" customFormat="1" x14ac:dyDescent="0.25">
      <c r="A59" s="62" t="str">
        <f>CONCATENATE(Deelnemers!$B59," - ",AS59)</f>
        <v>58 - Ivonne L.</v>
      </c>
      <c r="B59" s="59">
        <v>58</v>
      </c>
      <c r="C59" s="177" t="s">
        <v>625</v>
      </c>
      <c r="D59" s="60" t="s">
        <v>14</v>
      </c>
      <c r="E59" s="61" t="s">
        <v>308</v>
      </c>
      <c r="F59" s="189" t="str">
        <f>VLOOKUP(Deelnemers!$B59,Deelnemers!$B$129:$D$303,3,0)</f>
        <v>Mitchelton - Scott</v>
      </c>
      <c r="G59" s="51" t="s">
        <v>541</v>
      </c>
      <c r="H59" s="62"/>
      <c r="I59" s="62">
        <v>14</v>
      </c>
      <c r="J59" s="62">
        <v>12</v>
      </c>
      <c r="K59" s="62">
        <v>11</v>
      </c>
      <c r="L59" s="62">
        <v>1</v>
      </c>
      <c r="M59" s="62">
        <v>2</v>
      </c>
      <c r="N59" s="62">
        <v>183</v>
      </c>
      <c r="O59" s="62">
        <v>21</v>
      </c>
      <c r="P59" s="64">
        <v>111</v>
      </c>
      <c r="Q59" s="62">
        <v>93</v>
      </c>
      <c r="R59" s="62">
        <v>81</v>
      </c>
      <c r="S59" s="62">
        <v>152</v>
      </c>
      <c r="T59" s="62">
        <v>73</v>
      </c>
      <c r="U59" s="62">
        <v>22</v>
      </c>
      <c r="V59" s="62">
        <v>33</v>
      </c>
      <c r="W59" s="62">
        <v>164</v>
      </c>
      <c r="X59" s="62"/>
      <c r="Y59" s="62">
        <f>VLOOKUP(Deelnemers!$I59,rennerstabel!$E:$H,4,0)*2</f>
        <v>0</v>
      </c>
      <c r="Z59" s="62">
        <f>VLOOKUP(Deelnemers!$J59,rennerstabel!$E:$H,4,0)</f>
        <v>0</v>
      </c>
      <c r="AA59" s="62">
        <f>VLOOKUP(Deelnemers!$K59,rennerstabel!$E:$H,4,0)</f>
        <v>0</v>
      </c>
      <c r="AB59" s="62">
        <f>VLOOKUP(Deelnemers!$L59,rennerstabel!$E:$H,4,0)</f>
        <v>0</v>
      </c>
      <c r="AC59" s="62">
        <f>VLOOKUP(Deelnemers!$M59,rennerstabel!$E:$H,4,0)</f>
        <v>0</v>
      </c>
      <c r="AD59" s="62">
        <f>VLOOKUP(Deelnemers!$N59,rennerstabel!$E:$H,4,0)</f>
        <v>35</v>
      </c>
      <c r="AE59" s="62">
        <f>VLOOKUP(Deelnemers!$O59,rennerstabel!$E:$H,4,0)</f>
        <v>0</v>
      </c>
      <c r="AF59" s="62">
        <f>VLOOKUP(Deelnemers!$P59,rennerstabel!$E:$H,4,0)</f>
        <v>0</v>
      </c>
      <c r="AG59" s="62">
        <f>VLOOKUP(Deelnemers!$Q59,rennerstabel!$E:$H,4,0)</f>
        <v>4</v>
      </c>
      <c r="AH59" s="62">
        <f>VLOOKUP(Deelnemers!$R59,rennerstabel!$E:$H,4,0)</f>
        <v>10</v>
      </c>
      <c r="AI59" s="62">
        <f>VLOOKUP(Deelnemers!$S59,rennerstabel!$E:$H,4,0)</f>
        <v>9</v>
      </c>
      <c r="AJ59" s="62">
        <f>VLOOKUP(Deelnemers!$T59,rennerstabel!$E:$H,4,0)</f>
        <v>15</v>
      </c>
      <c r="AK59" s="62">
        <f>VLOOKUP(Deelnemers!$U59,rennerstabel!$E:$H,4,0)</f>
        <v>20</v>
      </c>
      <c r="AL59" s="62">
        <f>VLOOKUP(Deelnemers!$V59,rennerstabel!$E:$H,4,0)</f>
        <v>0</v>
      </c>
      <c r="AM59" s="62">
        <f>VLOOKUP(Deelnemers!$W59,rennerstabel!$E:$H,4,0)</f>
        <v>25</v>
      </c>
      <c r="AN59" s="53">
        <f t="shared" si="0"/>
        <v>118</v>
      </c>
      <c r="AO59" s="54">
        <f>VLOOKUP(Deelnemers!$I59,rennerstabel!$E:$K,5,0)*2+VLOOKUP(Deelnemers!$J59,rennerstabel!$E:$K,5,0)+VLOOKUP(Deelnemers!$K59,rennerstabel!$E:$K,5,0)+VLOOKUP(Deelnemers!$L59,rennerstabel!$E:$K,5,0)+VLOOKUP(Deelnemers!$M59,rennerstabel!$E:$K,5,0)+VLOOKUP(Deelnemers!$N59,rennerstabel!$E:$K,5,0)+VLOOKUP(Deelnemers!$O59,rennerstabel!$E:$K,5,0)+VLOOKUP(Deelnemers!$P59,rennerstabel!$E:$K,5,0)+VLOOKUP(Deelnemers!$Q59,rennerstabel!$E:$K,5,0)+VLOOKUP(Deelnemers!$R59,rennerstabel!$E:$K,5,0)+VLOOKUP(Deelnemers!$S59,rennerstabel!$E:$K,5,0)+VLOOKUP(Deelnemers!$T59,rennerstabel!$E:$K,5,0)+VLOOKUP(Deelnemers!$U59,rennerstabel!$E:$K,5,0)+VLOOKUP(Deelnemers!$V59,rennerstabel!$E:$K,5,0)+VLOOKUP(Deelnemers!$W59,rennerstabel!$E:$K,5,0)</f>
        <v>118</v>
      </c>
      <c r="AP59" s="55">
        <f>VLOOKUP(Deelnemers!$I59,rennerstabel!$E:$K,6,0)*2+VLOOKUP(Deelnemers!$J59,rennerstabel!$E:$K,6,0)+VLOOKUP(Deelnemers!$K59,rennerstabel!$E:$K,6,0)+VLOOKUP(Deelnemers!$L59,rennerstabel!$E:$K,6,0)+VLOOKUP(Deelnemers!$M59,rennerstabel!$E:$K,6,0)+VLOOKUP(Deelnemers!$N59,rennerstabel!$E:$K,6,0)+VLOOKUP(Deelnemers!$O59,rennerstabel!$E:$K,6,0)+VLOOKUP(Deelnemers!$P59,rennerstabel!$E:$K,6,0)+VLOOKUP(Deelnemers!$Q59,rennerstabel!$E:$K,6,0)+VLOOKUP(Deelnemers!$R59,rennerstabel!$E:$K,6,0)+VLOOKUP(Deelnemers!$S59,rennerstabel!$E:$K,6,0)+VLOOKUP(Deelnemers!$T59,rennerstabel!$E:$K,6,0)+VLOOKUP(Deelnemers!$U59,rennerstabel!$E:$K,6,0)+VLOOKUP(Deelnemers!$V59,rennerstabel!$E:$K,6,0)+VLOOKUP(Deelnemers!$W59,rennerstabel!$E:$K,6,0)</f>
        <v>0</v>
      </c>
      <c r="AQ59" s="56">
        <f>VLOOKUP(Deelnemers!$I59,rennerstabel!$E:$K,7,0)*2+VLOOKUP(Deelnemers!$J59,rennerstabel!$E:$K,7,0)+VLOOKUP(Deelnemers!$K59,rennerstabel!$E:$K,7,0)+VLOOKUP(Deelnemers!$L59,rennerstabel!$E:$K,7,0)+VLOOKUP(Deelnemers!$M59,rennerstabel!$E:$K,7,0)+VLOOKUP(Deelnemers!$N59,rennerstabel!$E:$K,7,0)+VLOOKUP(Deelnemers!$O59,rennerstabel!$E:$K,7,0)+VLOOKUP(Deelnemers!$P59,rennerstabel!$E:$K,7,0)+VLOOKUP(Deelnemers!$Q59,rennerstabel!$E:$K,7,0)+VLOOKUP(Deelnemers!$R59,rennerstabel!$E:$K,7,0)+VLOOKUP(Deelnemers!$S59,rennerstabel!$E:$K,7,0)+VLOOKUP(Deelnemers!$T59,rennerstabel!$E:$K,7,0)+VLOOKUP(Deelnemers!$U59,rennerstabel!$E:$K,7,0)+VLOOKUP(Deelnemers!$V59,rennerstabel!$E:$K,7,0)+VLOOKUP(Deelnemers!$W59,rennerstabel!$E:$K,7,0)</f>
        <v>0</v>
      </c>
      <c r="AR59" s="63">
        <f>Deelnemers!$AN59</f>
        <v>118</v>
      </c>
      <c r="AS59" s="170" t="s">
        <v>626</v>
      </c>
      <c r="AT59" s="52">
        <f>RANK(Deelnemers!$AN59,Deelnemers!$AN$2:$AN$125)</f>
        <v>2</v>
      </c>
      <c r="AU59" s="154">
        <f t="shared" si="1"/>
        <v>1</v>
      </c>
      <c r="AV59" s="22" t="s">
        <v>14</v>
      </c>
      <c r="AX59" s="154" t="s">
        <v>757</v>
      </c>
      <c r="AY59" s="154">
        <f>IFERROR(HLOOKUP($AY$1,Deelnemers!$I59:$W59,1,FALSE),0)</f>
        <v>0</v>
      </c>
    </row>
    <row r="60" spans="1:51" s="154" customFormat="1" x14ac:dyDescent="0.25">
      <c r="A60" s="52" t="str">
        <f>CONCATENATE(Deelnemers!$B60," - ",AS60)</f>
        <v>59 - Carola L.</v>
      </c>
      <c r="B60" s="49">
        <v>59</v>
      </c>
      <c r="C60" s="176" t="s">
        <v>628</v>
      </c>
      <c r="D60" s="51" t="s">
        <v>236</v>
      </c>
      <c r="E60" s="51" t="s">
        <v>308</v>
      </c>
      <c r="F60" s="190" t="str">
        <f>VLOOKUP(Deelnemers!$B60,Deelnemers!$B$129:$D$303,3,0)</f>
        <v>Team Ineos Grenadiers</v>
      </c>
      <c r="G60" s="51" t="s">
        <v>541</v>
      </c>
      <c r="H60" s="52"/>
      <c r="I60" s="52">
        <v>11</v>
      </c>
      <c r="J60" s="52">
        <v>12</v>
      </c>
      <c r="K60" s="52">
        <v>74</v>
      </c>
      <c r="L60" s="52">
        <v>103</v>
      </c>
      <c r="M60" s="52">
        <v>192</v>
      </c>
      <c r="N60" s="52">
        <v>21</v>
      </c>
      <c r="O60" s="52">
        <v>1</v>
      </c>
      <c r="P60" s="52">
        <v>71</v>
      </c>
      <c r="Q60" s="52">
        <v>33</v>
      </c>
      <c r="R60" s="52">
        <v>53</v>
      </c>
      <c r="S60" s="52">
        <v>112</v>
      </c>
      <c r="T60" s="52">
        <v>65</v>
      </c>
      <c r="U60" s="52">
        <v>181</v>
      </c>
      <c r="V60" s="52">
        <v>35</v>
      </c>
      <c r="W60" s="52">
        <v>171</v>
      </c>
      <c r="X60" s="52"/>
      <c r="Y60" s="52">
        <f>VLOOKUP(Deelnemers!$I60,rennerstabel!$E:$H,4,0)*2</f>
        <v>0</v>
      </c>
      <c r="Z60" s="52">
        <f>VLOOKUP(Deelnemers!$J60,rennerstabel!$E:$H,4,0)</f>
        <v>0</v>
      </c>
      <c r="AA60" s="52">
        <f>VLOOKUP(Deelnemers!$K60,rennerstabel!$E:$H,4,0)</f>
        <v>0</v>
      </c>
      <c r="AB60" s="52">
        <f>VLOOKUP(Deelnemers!$L60,rennerstabel!$E:$H,4,0)</f>
        <v>0</v>
      </c>
      <c r="AC60" s="52">
        <f>VLOOKUP(Deelnemers!$M60,rennerstabel!$E:$H,4,0)</f>
        <v>0</v>
      </c>
      <c r="AD60" s="52">
        <f>VLOOKUP(Deelnemers!$N60,rennerstabel!$E:$H,4,0)</f>
        <v>0</v>
      </c>
      <c r="AE60" s="52">
        <f>VLOOKUP(Deelnemers!$O60,rennerstabel!$E:$H,4,0)</f>
        <v>0</v>
      </c>
      <c r="AF60" s="52">
        <f>VLOOKUP(Deelnemers!$P60,rennerstabel!$E:$H,4,0)</f>
        <v>0</v>
      </c>
      <c r="AG60" s="52">
        <f>VLOOKUP(Deelnemers!$Q60,rennerstabel!$E:$H,4,0)</f>
        <v>0</v>
      </c>
      <c r="AH60" s="52">
        <f>VLOOKUP(Deelnemers!$R60,rennerstabel!$E:$H,4,0)</f>
        <v>0</v>
      </c>
      <c r="AI60" s="52">
        <f>VLOOKUP(Deelnemers!$S60,rennerstabel!$E:$H,4,0)</f>
        <v>0</v>
      </c>
      <c r="AJ60" s="52">
        <f>VLOOKUP(Deelnemers!$T60,rennerstabel!$E:$H,4,0)</f>
        <v>0</v>
      </c>
      <c r="AK60" s="52">
        <f>VLOOKUP(Deelnemers!$U60,rennerstabel!$E:$H,4,0)</f>
        <v>0</v>
      </c>
      <c r="AL60" s="52">
        <f>VLOOKUP(Deelnemers!$V60,rennerstabel!$E:$H,4,0)</f>
        <v>0</v>
      </c>
      <c r="AM60" s="52">
        <f>VLOOKUP(Deelnemers!$W60,rennerstabel!$E:$H,4,0)</f>
        <v>0</v>
      </c>
      <c r="AN60" s="53">
        <f t="shared" si="0"/>
        <v>0</v>
      </c>
      <c r="AO60" s="54">
        <f>VLOOKUP(Deelnemers!$I60,rennerstabel!$E:$K,5,0)*2+VLOOKUP(Deelnemers!$J60,rennerstabel!$E:$K,5,0)+VLOOKUP(Deelnemers!$K60,rennerstabel!$E:$K,5,0)+VLOOKUP(Deelnemers!$L60,rennerstabel!$E:$K,5,0)+VLOOKUP(Deelnemers!$M60,rennerstabel!$E:$K,5,0)+VLOOKUP(Deelnemers!$N60,rennerstabel!$E:$K,5,0)+VLOOKUP(Deelnemers!$O60,rennerstabel!$E:$K,5,0)+VLOOKUP(Deelnemers!$P60,rennerstabel!$E:$K,5,0)+VLOOKUP(Deelnemers!$Q60,rennerstabel!$E:$K,5,0)+VLOOKUP(Deelnemers!$R60,rennerstabel!$E:$K,5,0)+VLOOKUP(Deelnemers!$S60,rennerstabel!$E:$K,5,0)+VLOOKUP(Deelnemers!$T60,rennerstabel!$E:$K,5,0)+VLOOKUP(Deelnemers!$U60,rennerstabel!$E:$K,5,0)+VLOOKUP(Deelnemers!$V60,rennerstabel!$E:$K,5,0)+VLOOKUP(Deelnemers!$W60,rennerstabel!$E:$K,5,0)</f>
        <v>0</v>
      </c>
      <c r="AP60" s="55">
        <f>VLOOKUP(Deelnemers!$I60,rennerstabel!$E:$K,6,0)*2+VLOOKUP(Deelnemers!$J60,rennerstabel!$E:$K,6,0)+VLOOKUP(Deelnemers!$K60,rennerstabel!$E:$K,6,0)+VLOOKUP(Deelnemers!$L60,rennerstabel!$E:$K,6,0)+VLOOKUP(Deelnemers!$M60,rennerstabel!$E:$K,6,0)+VLOOKUP(Deelnemers!$N60,rennerstabel!$E:$K,6,0)+VLOOKUP(Deelnemers!$O60,rennerstabel!$E:$K,6,0)+VLOOKUP(Deelnemers!$P60,rennerstabel!$E:$K,6,0)+VLOOKUP(Deelnemers!$Q60,rennerstabel!$E:$K,6,0)+VLOOKUP(Deelnemers!$R60,rennerstabel!$E:$K,6,0)+VLOOKUP(Deelnemers!$S60,rennerstabel!$E:$K,6,0)+VLOOKUP(Deelnemers!$T60,rennerstabel!$E:$K,6,0)+VLOOKUP(Deelnemers!$U60,rennerstabel!$E:$K,6,0)+VLOOKUP(Deelnemers!$V60,rennerstabel!$E:$K,6,0)+VLOOKUP(Deelnemers!$W60,rennerstabel!$E:$K,6,0)</f>
        <v>0</v>
      </c>
      <c r="AQ60" s="56">
        <f>VLOOKUP(Deelnemers!$I60,rennerstabel!$E:$K,7,0)*2+VLOOKUP(Deelnemers!$J60,rennerstabel!$E:$K,7,0)+VLOOKUP(Deelnemers!$K60,rennerstabel!$E:$K,7,0)+VLOOKUP(Deelnemers!$L60,rennerstabel!$E:$K,7,0)+VLOOKUP(Deelnemers!$M60,rennerstabel!$E:$K,7,0)+VLOOKUP(Deelnemers!$N60,rennerstabel!$E:$K,7,0)+VLOOKUP(Deelnemers!$O60,rennerstabel!$E:$K,7,0)+VLOOKUP(Deelnemers!$P60,rennerstabel!$E:$K,7,0)+VLOOKUP(Deelnemers!$Q60,rennerstabel!$E:$K,7,0)+VLOOKUP(Deelnemers!$R60,rennerstabel!$E:$K,7,0)+VLOOKUP(Deelnemers!$S60,rennerstabel!$E:$K,7,0)+VLOOKUP(Deelnemers!$T60,rennerstabel!$E:$K,7,0)+VLOOKUP(Deelnemers!$U60,rennerstabel!$E:$K,7,0)+VLOOKUP(Deelnemers!$V60,rennerstabel!$E:$K,7,0)+VLOOKUP(Deelnemers!$W60,rennerstabel!$E:$K,7,0)</f>
        <v>0</v>
      </c>
      <c r="AR60" s="58">
        <f>Deelnemers!$AN60</f>
        <v>0</v>
      </c>
      <c r="AS60" s="170" t="s">
        <v>627</v>
      </c>
      <c r="AT60" s="52">
        <f>RANK(Deelnemers!$AN60,Deelnemers!$AN$2:$AN$125)</f>
        <v>118</v>
      </c>
      <c r="AU60" s="154">
        <f t="shared" si="1"/>
        <v>1</v>
      </c>
      <c r="AV60" s="22" t="s">
        <v>14</v>
      </c>
      <c r="AX60" s="154" t="s">
        <v>757</v>
      </c>
      <c r="AY60" s="154">
        <f>IFERROR(HLOOKUP($AY$1,Deelnemers!$I60:$W60,1,FALSE),0)</f>
        <v>35</v>
      </c>
    </row>
    <row r="61" spans="1:51" s="154" customFormat="1" x14ac:dyDescent="0.25">
      <c r="A61" s="62" t="str">
        <f>CONCATENATE(Deelnemers!$B61," - ",AS61)</f>
        <v>60 - Jan L.</v>
      </c>
      <c r="B61" s="59">
        <v>60</v>
      </c>
      <c r="C61" s="177" t="s">
        <v>629</v>
      </c>
      <c r="D61" s="60" t="s">
        <v>14</v>
      </c>
      <c r="E61" s="61" t="s">
        <v>308</v>
      </c>
      <c r="F61" s="189" t="str">
        <f>VLOOKUP(Deelnemers!$B61,Deelnemers!$B$129:$D$303,3,0)</f>
        <v>CCC Team</v>
      </c>
      <c r="G61" s="51" t="s">
        <v>541</v>
      </c>
      <c r="H61" s="62"/>
      <c r="I61" s="62">
        <v>11</v>
      </c>
      <c r="J61" s="62">
        <v>12</v>
      </c>
      <c r="K61" s="62">
        <v>14</v>
      </c>
      <c r="L61" s="62">
        <v>1</v>
      </c>
      <c r="M61" s="62">
        <v>2</v>
      </c>
      <c r="N61" s="62">
        <v>8</v>
      </c>
      <c r="O61" s="62">
        <v>21</v>
      </c>
      <c r="P61" s="64">
        <v>22</v>
      </c>
      <c r="Q61" s="62">
        <v>33</v>
      </c>
      <c r="R61" s="62">
        <v>41</v>
      </c>
      <c r="S61" s="62">
        <v>111</v>
      </c>
      <c r="T61" s="62">
        <v>131</v>
      </c>
      <c r="U61" s="62">
        <v>184</v>
      </c>
      <c r="V61" s="62">
        <v>191</v>
      </c>
      <c r="W61" s="62">
        <v>62</v>
      </c>
      <c r="X61" s="62"/>
      <c r="Y61" s="62">
        <f>VLOOKUP(Deelnemers!$I61,rennerstabel!$E:$H,4,0)*2</f>
        <v>0</v>
      </c>
      <c r="Z61" s="62">
        <f>VLOOKUP(Deelnemers!$J61,rennerstabel!$E:$H,4,0)</f>
        <v>0</v>
      </c>
      <c r="AA61" s="62">
        <f>VLOOKUP(Deelnemers!$K61,rennerstabel!$E:$H,4,0)</f>
        <v>0</v>
      </c>
      <c r="AB61" s="62">
        <f>VLOOKUP(Deelnemers!$L61,rennerstabel!$E:$H,4,0)</f>
        <v>0</v>
      </c>
      <c r="AC61" s="62">
        <f>VLOOKUP(Deelnemers!$M61,rennerstabel!$E:$H,4,0)</f>
        <v>0</v>
      </c>
      <c r="AD61" s="62">
        <f>VLOOKUP(Deelnemers!$N61,rennerstabel!$E:$H,4,0)</f>
        <v>0</v>
      </c>
      <c r="AE61" s="62">
        <f>VLOOKUP(Deelnemers!$O61,rennerstabel!$E:$H,4,0)</f>
        <v>0</v>
      </c>
      <c r="AF61" s="62">
        <f>VLOOKUP(Deelnemers!$P61,rennerstabel!$E:$H,4,0)</f>
        <v>20</v>
      </c>
      <c r="AG61" s="62">
        <f>VLOOKUP(Deelnemers!$Q61,rennerstabel!$E:$H,4,0)</f>
        <v>0</v>
      </c>
      <c r="AH61" s="62">
        <f>VLOOKUP(Deelnemers!$R61,rennerstabel!$E:$H,4,0)</f>
        <v>0</v>
      </c>
      <c r="AI61" s="62">
        <f>VLOOKUP(Deelnemers!$S61,rennerstabel!$E:$H,4,0)</f>
        <v>0</v>
      </c>
      <c r="AJ61" s="62">
        <f>VLOOKUP(Deelnemers!$T61,rennerstabel!$E:$H,4,0)</f>
        <v>0</v>
      </c>
      <c r="AK61" s="62">
        <f>VLOOKUP(Deelnemers!$U61,rennerstabel!$E:$H,4,0)</f>
        <v>0</v>
      </c>
      <c r="AL61" s="62">
        <f>VLOOKUP(Deelnemers!$V61,rennerstabel!$E:$H,4,0)</f>
        <v>0</v>
      </c>
      <c r="AM61" s="62">
        <f>VLOOKUP(Deelnemers!$W61,rennerstabel!$E:$H,4,0)</f>
        <v>0</v>
      </c>
      <c r="AN61" s="53">
        <f t="shared" si="0"/>
        <v>20</v>
      </c>
      <c r="AO61" s="54">
        <f>VLOOKUP(Deelnemers!$I61,rennerstabel!$E:$K,5,0)*2+VLOOKUP(Deelnemers!$J61,rennerstabel!$E:$K,5,0)+VLOOKUP(Deelnemers!$K61,rennerstabel!$E:$K,5,0)+VLOOKUP(Deelnemers!$L61,rennerstabel!$E:$K,5,0)+VLOOKUP(Deelnemers!$M61,rennerstabel!$E:$K,5,0)+VLOOKUP(Deelnemers!$N61,rennerstabel!$E:$K,5,0)+VLOOKUP(Deelnemers!$O61,rennerstabel!$E:$K,5,0)+VLOOKUP(Deelnemers!$P61,rennerstabel!$E:$K,5,0)+VLOOKUP(Deelnemers!$Q61,rennerstabel!$E:$K,5,0)+VLOOKUP(Deelnemers!$R61,rennerstabel!$E:$K,5,0)+VLOOKUP(Deelnemers!$S61,rennerstabel!$E:$K,5,0)+VLOOKUP(Deelnemers!$T61,rennerstabel!$E:$K,5,0)+VLOOKUP(Deelnemers!$U61,rennerstabel!$E:$K,5,0)+VLOOKUP(Deelnemers!$V61,rennerstabel!$E:$K,5,0)+VLOOKUP(Deelnemers!$W61,rennerstabel!$E:$K,5,0)</f>
        <v>20</v>
      </c>
      <c r="AP61" s="55">
        <f>VLOOKUP(Deelnemers!$I61,rennerstabel!$E:$K,6,0)*2+VLOOKUP(Deelnemers!$J61,rennerstabel!$E:$K,6,0)+VLOOKUP(Deelnemers!$K61,rennerstabel!$E:$K,6,0)+VLOOKUP(Deelnemers!$L61,rennerstabel!$E:$K,6,0)+VLOOKUP(Deelnemers!$M61,rennerstabel!$E:$K,6,0)+VLOOKUP(Deelnemers!$N61,rennerstabel!$E:$K,6,0)+VLOOKUP(Deelnemers!$O61,rennerstabel!$E:$K,6,0)+VLOOKUP(Deelnemers!$P61,rennerstabel!$E:$K,6,0)+VLOOKUP(Deelnemers!$Q61,rennerstabel!$E:$K,6,0)+VLOOKUP(Deelnemers!$R61,rennerstabel!$E:$K,6,0)+VLOOKUP(Deelnemers!$S61,rennerstabel!$E:$K,6,0)+VLOOKUP(Deelnemers!$T61,rennerstabel!$E:$K,6,0)+VLOOKUP(Deelnemers!$U61,rennerstabel!$E:$K,6,0)+VLOOKUP(Deelnemers!$V61,rennerstabel!$E:$K,6,0)+VLOOKUP(Deelnemers!$W61,rennerstabel!$E:$K,6,0)</f>
        <v>0</v>
      </c>
      <c r="AQ61" s="56">
        <f>VLOOKUP(Deelnemers!$I61,rennerstabel!$E:$K,7,0)*2+VLOOKUP(Deelnemers!$J61,rennerstabel!$E:$K,7,0)+VLOOKUP(Deelnemers!$K61,rennerstabel!$E:$K,7,0)+VLOOKUP(Deelnemers!$L61,rennerstabel!$E:$K,7,0)+VLOOKUP(Deelnemers!$M61,rennerstabel!$E:$K,7,0)+VLOOKUP(Deelnemers!$N61,rennerstabel!$E:$K,7,0)+VLOOKUP(Deelnemers!$O61,rennerstabel!$E:$K,7,0)+VLOOKUP(Deelnemers!$P61,rennerstabel!$E:$K,7,0)+VLOOKUP(Deelnemers!$Q61,rennerstabel!$E:$K,7,0)+VLOOKUP(Deelnemers!$R61,rennerstabel!$E:$K,7,0)+VLOOKUP(Deelnemers!$S61,rennerstabel!$E:$K,7,0)+VLOOKUP(Deelnemers!$T61,rennerstabel!$E:$K,7,0)+VLOOKUP(Deelnemers!$U61,rennerstabel!$E:$K,7,0)+VLOOKUP(Deelnemers!$V61,rennerstabel!$E:$K,7,0)+VLOOKUP(Deelnemers!$W61,rennerstabel!$E:$K,7,0)</f>
        <v>0</v>
      </c>
      <c r="AR61" s="63">
        <f>Deelnemers!$AN61</f>
        <v>20</v>
      </c>
      <c r="AS61" s="170" t="s">
        <v>236</v>
      </c>
      <c r="AT61" s="52">
        <f>RANK(Deelnemers!$AN61,Deelnemers!$AN$2:$AN$125)</f>
        <v>94</v>
      </c>
      <c r="AU61" s="154">
        <f t="shared" si="1"/>
        <v>1</v>
      </c>
      <c r="AV61" s="22" t="s">
        <v>14</v>
      </c>
      <c r="AX61" s="154" t="s">
        <v>758</v>
      </c>
      <c r="AY61" s="154">
        <f>IFERROR(HLOOKUP($AY$1,Deelnemers!$I61:$W61,1,FALSE),0)</f>
        <v>0</v>
      </c>
    </row>
    <row r="62" spans="1:51" s="154" customFormat="1" x14ac:dyDescent="0.25">
      <c r="A62" s="52" t="str">
        <f>CONCATENATE(Deelnemers!$B62," - ",AS62)</f>
        <v>61 - Marcel S.</v>
      </c>
      <c r="B62" s="49">
        <v>61</v>
      </c>
      <c r="C62" s="176" t="s">
        <v>630</v>
      </c>
      <c r="D62" s="51" t="s">
        <v>14</v>
      </c>
      <c r="E62" s="51" t="s">
        <v>739</v>
      </c>
      <c r="F62" s="190" t="str">
        <f>VLOOKUP(Deelnemers!$B62,Deelnemers!$B$129:$D$303,3,0)</f>
        <v>Cofidis</v>
      </c>
      <c r="G62" s="51" t="s">
        <v>541</v>
      </c>
      <c r="H62" s="52"/>
      <c r="I62" s="52">
        <v>11</v>
      </c>
      <c r="J62" s="52">
        <v>1</v>
      </c>
      <c r="K62" s="52">
        <v>2</v>
      </c>
      <c r="L62" s="52">
        <v>12</v>
      </c>
      <c r="M62" s="52">
        <v>21</v>
      </c>
      <c r="N62" s="52">
        <v>22</v>
      </c>
      <c r="O62" s="52">
        <v>31</v>
      </c>
      <c r="P62" s="52">
        <v>41</v>
      </c>
      <c r="Q62" s="52">
        <v>51</v>
      </c>
      <c r="R62" s="52">
        <v>73</v>
      </c>
      <c r="S62" s="52">
        <v>81</v>
      </c>
      <c r="T62" s="52">
        <v>111</v>
      </c>
      <c r="U62" s="52">
        <v>171</v>
      </c>
      <c r="V62" s="52">
        <v>184</v>
      </c>
      <c r="W62" s="52">
        <v>191</v>
      </c>
      <c r="X62" s="52"/>
      <c r="Y62" s="52">
        <f>VLOOKUP(Deelnemers!$I62,rennerstabel!$E:$H,4,0)*2</f>
        <v>0</v>
      </c>
      <c r="Z62" s="52">
        <f>VLOOKUP(Deelnemers!$J62,rennerstabel!$E:$H,4,0)</f>
        <v>0</v>
      </c>
      <c r="AA62" s="52">
        <f>VLOOKUP(Deelnemers!$K62,rennerstabel!$E:$H,4,0)</f>
        <v>0</v>
      </c>
      <c r="AB62" s="52">
        <f>VLOOKUP(Deelnemers!$L62,rennerstabel!$E:$H,4,0)</f>
        <v>0</v>
      </c>
      <c r="AC62" s="52">
        <f>VLOOKUP(Deelnemers!$M62,rennerstabel!$E:$H,4,0)</f>
        <v>0</v>
      </c>
      <c r="AD62" s="52">
        <f>VLOOKUP(Deelnemers!$N62,rennerstabel!$E:$H,4,0)</f>
        <v>20</v>
      </c>
      <c r="AE62" s="52">
        <f>VLOOKUP(Deelnemers!$O62,rennerstabel!$E:$H,4,0)</f>
        <v>0</v>
      </c>
      <c r="AF62" s="52">
        <f>VLOOKUP(Deelnemers!$P62,rennerstabel!$E:$H,4,0)</f>
        <v>0</v>
      </c>
      <c r="AG62" s="52">
        <f>VLOOKUP(Deelnemers!$Q62,rennerstabel!$E:$H,4,0)</f>
        <v>0</v>
      </c>
      <c r="AH62" s="52">
        <f>VLOOKUP(Deelnemers!$R62,rennerstabel!$E:$H,4,0)</f>
        <v>15</v>
      </c>
      <c r="AI62" s="52">
        <f>VLOOKUP(Deelnemers!$S62,rennerstabel!$E:$H,4,0)</f>
        <v>10</v>
      </c>
      <c r="AJ62" s="52">
        <f>VLOOKUP(Deelnemers!$T62,rennerstabel!$E:$H,4,0)</f>
        <v>0</v>
      </c>
      <c r="AK62" s="52">
        <f>VLOOKUP(Deelnemers!$U62,rennerstabel!$E:$H,4,0)</f>
        <v>0</v>
      </c>
      <c r="AL62" s="52">
        <f>VLOOKUP(Deelnemers!$V62,rennerstabel!$E:$H,4,0)</f>
        <v>0</v>
      </c>
      <c r="AM62" s="52">
        <f>VLOOKUP(Deelnemers!$W62,rennerstabel!$E:$H,4,0)</f>
        <v>0</v>
      </c>
      <c r="AN62" s="53">
        <f t="shared" si="0"/>
        <v>45</v>
      </c>
      <c r="AO62" s="54">
        <f>VLOOKUP(Deelnemers!$I62,rennerstabel!$E:$K,5,0)*2+VLOOKUP(Deelnemers!$J62,rennerstabel!$E:$K,5,0)+VLOOKUP(Deelnemers!$K62,rennerstabel!$E:$K,5,0)+VLOOKUP(Deelnemers!$L62,rennerstabel!$E:$K,5,0)+VLOOKUP(Deelnemers!$M62,rennerstabel!$E:$K,5,0)+VLOOKUP(Deelnemers!$N62,rennerstabel!$E:$K,5,0)+VLOOKUP(Deelnemers!$O62,rennerstabel!$E:$K,5,0)+VLOOKUP(Deelnemers!$P62,rennerstabel!$E:$K,5,0)+VLOOKUP(Deelnemers!$Q62,rennerstabel!$E:$K,5,0)+VLOOKUP(Deelnemers!$R62,rennerstabel!$E:$K,5,0)+VLOOKUP(Deelnemers!$S62,rennerstabel!$E:$K,5,0)+VLOOKUP(Deelnemers!$T62,rennerstabel!$E:$K,5,0)+VLOOKUP(Deelnemers!$U62,rennerstabel!$E:$K,5,0)+VLOOKUP(Deelnemers!$V62,rennerstabel!$E:$K,5,0)+VLOOKUP(Deelnemers!$W62,rennerstabel!$E:$K,5,0)</f>
        <v>45</v>
      </c>
      <c r="AP62" s="55">
        <f>VLOOKUP(Deelnemers!$I62,rennerstabel!$E:$K,6,0)*2+VLOOKUP(Deelnemers!$J62,rennerstabel!$E:$K,6,0)+VLOOKUP(Deelnemers!$K62,rennerstabel!$E:$K,6,0)+VLOOKUP(Deelnemers!$L62,rennerstabel!$E:$K,6,0)+VLOOKUP(Deelnemers!$M62,rennerstabel!$E:$K,6,0)+VLOOKUP(Deelnemers!$N62,rennerstabel!$E:$K,6,0)+VLOOKUP(Deelnemers!$O62,rennerstabel!$E:$K,6,0)+VLOOKUP(Deelnemers!$P62,rennerstabel!$E:$K,6,0)+VLOOKUP(Deelnemers!$Q62,rennerstabel!$E:$K,6,0)+VLOOKUP(Deelnemers!$R62,rennerstabel!$E:$K,6,0)+VLOOKUP(Deelnemers!$S62,rennerstabel!$E:$K,6,0)+VLOOKUP(Deelnemers!$T62,rennerstabel!$E:$K,6,0)+VLOOKUP(Deelnemers!$U62,rennerstabel!$E:$K,6,0)+VLOOKUP(Deelnemers!$V62,rennerstabel!$E:$K,6,0)+VLOOKUP(Deelnemers!$W62,rennerstabel!$E:$K,6,0)</f>
        <v>0</v>
      </c>
      <c r="AQ62" s="56">
        <f>VLOOKUP(Deelnemers!$I62,rennerstabel!$E:$K,7,0)*2+VLOOKUP(Deelnemers!$J62,rennerstabel!$E:$K,7,0)+VLOOKUP(Deelnemers!$K62,rennerstabel!$E:$K,7,0)+VLOOKUP(Deelnemers!$L62,rennerstabel!$E:$K,7,0)+VLOOKUP(Deelnemers!$M62,rennerstabel!$E:$K,7,0)+VLOOKUP(Deelnemers!$N62,rennerstabel!$E:$K,7,0)+VLOOKUP(Deelnemers!$O62,rennerstabel!$E:$K,7,0)+VLOOKUP(Deelnemers!$P62,rennerstabel!$E:$K,7,0)+VLOOKUP(Deelnemers!$Q62,rennerstabel!$E:$K,7,0)+VLOOKUP(Deelnemers!$R62,rennerstabel!$E:$K,7,0)+VLOOKUP(Deelnemers!$S62,rennerstabel!$E:$K,7,0)+VLOOKUP(Deelnemers!$T62,rennerstabel!$E:$K,7,0)+VLOOKUP(Deelnemers!$U62,rennerstabel!$E:$K,7,0)+VLOOKUP(Deelnemers!$V62,rennerstabel!$E:$K,7,0)+VLOOKUP(Deelnemers!$W62,rennerstabel!$E:$K,7,0)</f>
        <v>0</v>
      </c>
      <c r="AR62" s="58">
        <f>Deelnemers!$AN62</f>
        <v>45</v>
      </c>
      <c r="AS62" s="170" t="s">
        <v>631</v>
      </c>
      <c r="AT62" s="52">
        <f>RANK(Deelnemers!$AN62,Deelnemers!$AN$2:$AN$125)</f>
        <v>36</v>
      </c>
      <c r="AU62" s="154">
        <f t="shared" si="1"/>
        <v>1</v>
      </c>
      <c r="AV62" s="22" t="s">
        <v>14</v>
      </c>
      <c r="AX62" s="154" t="s">
        <v>758</v>
      </c>
      <c r="AY62" s="154">
        <f>IFERROR(HLOOKUP($AY$1,Deelnemers!$I62:$W62,1,FALSE),0)</f>
        <v>0</v>
      </c>
    </row>
    <row r="63" spans="1:51" s="154" customFormat="1" x14ac:dyDescent="0.25">
      <c r="A63" s="62" t="str">
        <f>CONCATENATE(Deelnemers!$B63," - ",AS63)</f>
        <v>62 - Elly V.</v>
      </c>
      <c r="B63" s="59">
        <v>62</v>
      </c>
      <c r="C63" s="177" t="s">
        <v>14</v>
      </c>
      <c r="D63" s="60" t="s">
        <v>14</v>
      </c>
      <c r="E63" s="61" t="s">
        <v>307</v>
      </c>
      <c r="F63" s="189" t="str">
        <f>VLOOKUP(Deelnemers!$B63,Deelnemers!$B$129:$D$303,3,0)</f>
        <v>Mitchelton - Scott</v>
      </c>
      <c r="G63" s="51" t="s">
        <v>541</v>
      </c>
      <c r="H63" s="62"/>
      <c r="I63" s="62">
        <v>181</v>
      </c>
      <c r="J63" s="62">
        <v>53</v>
      </c>
      <c r="K63" s="62">
        <v>1</v>
      </c>
      <c r="L63" s="62">
        <v>12</v>
      </c>
      <c r="M63" s="62">
        <v>65</v>
      </c>
      <c r="N63" s="62">
        <v>23</v>
      </c>
      <c r="O63" s="62">
        <v>142</v>
      </c>
      <c r="P63" s="64">
        <v>74</v>
      </c>
      <c r="Q63" s="62">
        <v>137</v>
      </c>
      <c r="R63" s="62">
        <v>92</v>
      </c>
      <c r="S63" s="62">
        <v>21</v>
      </c>
      <c r="T63" s="62">
        <v>117</v>
      </c>
      <c r="U63" s="62">
        <v>132</v>
      </c>
      <c r="V63" s="62">
        <v>5</v>
      </c>
      <c r="W63" s="62">
        <v>103</v>
      </c>
      <c r="X63" s="62"/>
      <c r="Y63" s="62">
        <f>VLOOKUP(Deelnemers!$I63,rennerstabel!$E:$H,4,0)*2</f>
        <v>0</v>
      </c>
      <c r="Z63" s="62">
        <f>VLOOKUP(Deelnemers!$J63,rennerstabel!$E:$H,4,0)</f>
        <v>0</v>
      </c>
      <c r="AA63" s="62">
        <f>VLOOKUP(Deelnemers!$K63,rennerstabel!$E:$H,4,0)</f>
        <v>0</v>
      </c>
      <c r="AB63" s="62">
        <f>VLOOKUP(Deelnemers!$L63,rennerstabel!$E:$H,4,0)</f>
        <v>0</v>
      </c>
      <c r="AC63" s="62">
        <f>VLOOKUP(Deelnemers!$M63,rennerstabel!$E:$H,4,0)</f>
        <v>0</v>
      </c>
      <c r="AD63" s="62">
        <f>VLOOKUP(Deelnemers!$N63,rennerstabel!$E:$H,4,0)</f>
        <v>0</v>
      </c>
      <c r="AE63" s="62">
        <f>VLOOKUP(Deelnemers!$O63,rennerstabel!$E:$H,4,0)</f>
        <v>0</v>
      </c>
      <c r="AF63" s="62">
        <f>VLOOKUP(Deelnemers!$P63,rennerstabel!$E:$H,4,0)</f>
        <v>0</v>
      </c>
      <c r="AG63" s="62">
        <f>VLOOKUP(Deelnemers!$Q63,rennerstabel!$E:$H,4,0)</f>
        <v>2</v>
      </c>
      <c r="AH63" s="62">
        <f>VLOOKUP(Deelnemers!$R63,rennerstabel!$E:$H,4,0)</f>
        <v>0</v>
      </c>
      <c r="AI63" s="62">
        <f>VLOOKUP(Deelnemers!$S63,rennerstabel!$E:$H,4,0)</f>
        <v>0</v>
      </c>
      <c r="AJ63" s="62">
        <f>VLOOKUP(Deelnemers!$T63,rennerstabel!$E:$H,4,0)</f>
        <v>0</v>
      </c>
      <c r="AK63" s="62">
        <f>VLOOKUP(Deelnemers!$U63,rennerstabel!$E:$H,4,0)</f>
        <v>0</v>
      </c>
      <c r="AL63" s="62">
        <f>VLOOKUP(Deelnemers!$V63,rennerstabel!$E:$H,4,0)</f>
        <v>0</v>
      </c>
      <c r="AM63" s="62">
        <f>VLOOKUP(Deelnemers!$W63,rennerstabel!$E:$H,4,0)</f>
        <v>0</v>
      </c>
      <c r="AN63" s="53">
        <f t="shared" si="0"/>
        <v>2</v>
      </c>
      <c r="AO63" s="54">
        <f>VLOOKUP(Deelnemers!$I63,rennerstabel!$E:$K,5,0)*2+VLOOKUP(Deelnemers!$J63,rennerstabel!$E:$K,5,0)+VLOOKUP(Deelnemers!$K63,rennerstabel!$E:$K,5,0)+VLOOKUP(Deelnemers!$L63,rennerstabel!$E:$K,5,0)+VLOOKUP(Deelnemers!$M63,rennerstabel!$E:$K,5,0)+VLOOKUP(Deelnemers!$N63,rennerstabel!$E:$K,5,0)+VLOOKUP(Deelnemers!$O63,rennerstabel!$E:$K,5,0)+VLOOKUP(Deelnemers!$P63,rennerstabel!$E:$K,5,0)+VLOOKUP(Deelnemers!$Q63,rennerstabel!$E:$K,5,0)+VLOOKUP(Deelnemers!$R63,rennerstabel!$E:$K,5,0)+VLOOKUP(Deelnemers!$S63,rennerstabel!$E:$K,5,0)+VLOOKUP(Deelnemers!$T63,rennerstabel!$E:$K,5,0)+VLOOKUP(Deelnemers!$U63,rennerstabel!$E:$K,5,0)+VLOOKUP(Deelnemers!$V63,rennerstabel!$E:$K,5,0)+VLOOKUP(Deelnemers!$W63,rennerstabel!$E:$K,5,0)</f>
        <v>2</v>
      </c>
      <c r="AP63" s="55">
        <f>VLOOKUP(Deelnemers!$I63,rennerstabel!$E:$K,6,0)*2+VLOOKUP(Deelnemers!$J63,rennerstabel!$E:$K,6,0)+VLOOKUP(Deelnemers!$K63,rennerstabel!$E:$K,6,0)+VLOOKUP(Deelnemers!$L63,rennerstabel!$E:$K,6,0)+VLOOKUP(Deelnemers!$M63,rennerstabel!$E:$K,6,0)+VLOOKUP(Deelnemers!$N63,rennerstabel!$E:$K,6,0)+VLOOKUP(Deelnemers!$O63,rennerstabel!$E:$K,6,0)+VLOOKUP(Deelnemers!$P63,rennerstabel!$E:$K,6,0)+VLOOKUP(Deelnemers!$Q63,rennerstabel!$E:$K,6,0)+VLOOKUP(Deelnemers!$R63,rennerstabel!$E:$K,6,0)+VLOOKUP(Deelnemers!$S63,rennerstabel!$E:$K,6,0)+VLOOKUP(Deelnemers!$T63,rennerstabel!$E:$K,6,0)+VLOOKUP(Deelnemers!$U63,rennerstabel!$E:$K,6,0)+VLOOKUP(Deelnemers!$V63,rennerstabel!$E:$K,6,0)+VLOOKUP(Deelnemers!$W63,rennerstabel!$E:$K,6,0)</f>
        <v>0</v>
      </c>
      <c r="AQ63" s="56">
        <f>VLOOKUP(Deelnemers!$I63,rennerstabel!$E:$K,7,0)*2+VLOOKUP(Deelnemers!$J63,rennerstabel!$E:$K,7,0)+VLOOKUP(Deelnemers!$K63,rennerstabel!$E:$K,7,0)+VLOOKUP(Deelnemers!$L63,rennerstabel!$E:$K,7,0)+VLOOKUP(Deelnemers!$M63,rennerstabel!$E:$K,7,0)+VLOOKUP(Deelnemers!$N63,rennerstabel!$E:$K,7,0)+VLOOKUP(Deelnemers!$O63,rennerstabel!$E:$K,7,0)+VLOOKUP(Deelnemers!$P63,rennerstabel!$E:$K,7,0)+VLOOKUP(Deelnemers!$Q63,rennerstabel!$E:$K,7,0)+VLOOKUP(Deelnemers!$R63,rennerstabel!$E:$K,7,0)+VLOOKUP(Deelnemers!$S63,rennerstabel!$E:$K,7,0)+VLOOKUP(Deelnemers!$T63,rennerstabel!$E:$K,7,0)+VLOOKUP(Deelnemers!$U63,rennerstabel!$E:$K,7,0)+VLOOKUP(Deelnemers!$V63,rennerstabel!$E:$K,7,0)+VLOOKUP(Deelnemers!$W63,rennerstabel!$E:$K,7,0)</f>
        <v>0</v>
      </c>
      <c r="AR63" s="63">
        <f>Deelnemers!$AN63</f>
        <v>2</v>
      </c>
      <c r="AS63" s="170" t="s">
        <v>632</v>
      </c>
      <c r="AT63" s="52">
        <f>RANK(Deelnemers!$AN63,Deelnemers!$AN$2:$AN$125)</f>
        <v>117</v>
      </c>
      <c r="AU63" s="154">
        <f t="shared" si="1"/>
        <v>1</v>
      </c>
      <c r="AV63" s="22" t="s">
        <v>14</v>
      </c>
      <c r="AX63" s="154" t="s">
        <v>757</v>
      </c>
      <c r="AY63" s="154">
        <f>IFERROR(HLOOKUP($AY$1,Deelnemers!$I63:$W63,1,FALSE),0)</f>
        <v>0</v>
      </c>
    </row>
    <row r="64" spans="1:51" s="154" customFormat="1" x14ac:dyDescent="0.25">
      <c r="A64" s="52" t="str">
        <f>CONCATENATE(Deelnemers!$B64," - ",AS64)</f>
        <v>63 - Kevin S.</v>
      </c>
      <c r="B64" s="49">
        <v>63</v>
      </c>
      <c r="C64" s="176" t="s">
        <v>634</v>
      </c>
      <c r="D64" s="51" t="s">
        <v>14</v>
      </c>
      <c r="E64" s="51" t="s">
        <v>609</v>
      </c>
      <c r="F64" s="190" t="str">
        <f>VLOOKUP(Deelnemers!$B64,Deelnemers!$B$129:$D$303,3,0)</f>
        <v>Deceuninck - Quick Step</v>
      </c>
      <c r="G64" s="51"/>
      <c r="H64" s="52"/>
      <c r="I64" s="52">
        <v>11</v>
      </c>
      <c r="J64" s="52">
        <v>22</v>
      </c>
      <c r="K64" s="52">
        <v>33</v>
      </c>
      <c r="L64" s="52">
        <v>111</v>
      </c>
      <c r="M64" s="52">
        <v>71</v>
      </c>
      <c r="N64" s="52">
        <v>12</v>
      </c>
      <c r="O64" s="52">
        <v>184</v>
      </c>
      <c r="P64" s="52">
        <v>191</v>
      </c>
      <c r="Q64" s="52">
        <v>73</v>
      </c>
      <c r="R64" s="52">
        <v>21</v>
      </c>
      <c r="S64" s="52">
        <v>65</v>
      </c>
      <c r="T64" s="52">
        <v>1</v>
      </c>
      <c r="U64" s="52">
        <v>152</v>
      </c>
      <c r="V64" s="52">
        <v>14</v>
      </c>
      <c r="W64" s="52">
        <v>174</v>
      </c>
      <c r="X64" s="52"/>
      <c r="Y64" s="52">
        <f>VLOOKUP(Deelnemers!$I64,rennerstabel!$E:$H,4,0)*2</f>
        <v>0</v>
      </c>
      <c r="Z64" s="52">
        <f>VLOOKUP(Deelnemers!$J64,rennerstabel!$E:$H,4,0)</f>
        <v>20</v>
      </c>
      <c r="AA64" s="52">
        <f>VLOOKUP(Deelnemers!$K64,rennerstabel!$E:$H,4,0)</f>
        <v>0</v>
      </c>
      <c r="AB64" s="52">
        <f>VLOOKUP(Deelnemers!$L64,rennerstabel!$E:$H,4,0)</f>
        <v>0</v>
      </c>
      <c r="AC64" s="52">
        <f>VLOOKUP(Deelnemers!$M64,rennerstabel!$E:$H,4,0)</f>
        <v>0</v>
      </c>
      <c r="AD64" s="52">
        <f>VLOOKUP(Deelnemers!$N64,rennerstabel!$E:$H,4,0)</f>
        <v>0</v>
      </c>
      <c r="AE64" s="52">
        <f>VLOOKUP(Deelnemers!$O64,rennerstabel!$E:$H,4,0)</f>
        <v>0</v>
      </c>
      <c r="AF64" s="52">
        <f>VLOOKUP(Deelnemers!$P64,rennerstabel!$E:$H,4,0)</f>
        <v>0</v>
      </c>
      <c r="AG64" s="52">
        <f>VLOOKUP(Deelnemers!$Q64,rennerstabel!$E:$H,4,0)</f>
        <v>15</v>
      </c>
      <c r="AH64" s="52">
        <f>VLOOKUP(Deelnemers!$R64,rennerstabel!$E:$H,4,0)</f>
        <v>0</v>
      </c>
      <c r="AI64" s="52">
        <f>VLOOKUP(Deelnemers!$S64,rennerstabel!$E:$H,4,0)</f>
        <v>0</v>
      </c>
      <c r="AJ64" s="52">
        <f>VLOOKUP(Deelnemers!$T64,rennerstabel!$E:$H,4,0)</f>
        <v>0</v>
      </c>
      <c r="AK64" s="52">
        <f>VLOOKUP(Deelnemers!$U64,rennerstabel!$E:$H,4,0)</f>
        <v>9</v>
      </c>
      <c r="AL64" s="52">
        <f>VLOOKUP(Deelnemers!$V64,rennerstabel!$E:$H,4,0)</f>
        <v>0</v>
      </c>
      <c r="AM64" s="52">
        <f>VLOOKUP(Deelnemers!$W64,rennerstabel!$E:$H,4,0)</f>
        <v>6</v>
      </c>
      <c r="AN64" s="53">
        <f t="shared" si="0"/>
        <v>50</v>
      </c>
      <c r="AO64" s="54">
        <f>VLOOKUP(Deelnemers!$I64,rennerstabel!$E:$K,5,0)*2+VLOOKUP(Deelnemers!$J64,rennerstabel!$E:$K,5,0)+VLOOKUP(Deelnemers!$K64,rennerstabel!$E:$K,5,0)+VLOOKUP(Deelnemers!$L64,rennerstabel!$E:$K,5,0)+VLOOKUP(Deelnemers!$M64,rennerstabel!$E:$K,5,0)+VLOOKUP(Deelnemers!$N64,rennerstabel!$E:$K,5,0)+VLOOKUP(Deelnemers!$O64,rennerstabel!$E:$K,5,0)+VLOOKUP(Deelnemers!$P64,rennerstabel!$E:$K,5,0)+VLOOKUP(Deelnemers!$Q64,rennerstabel!$E:$K,5,0)+VLOOKUP(Deelnemers!$R64,rennerstabel!$E:$K,5,0)+VLOOKUP(Deelnemers!$S64,rennerstabel!$E:$K,5,0)+VLOOKUP(Deelnemers!$T64,rennerstabel!$E:$K,5,0)+VLOOKUP(Deelnemers!$U64,rennerstabel!$E:$K,5,0)+VLOOKUP(Deelnemers!$V64,rennerstabel!$E:$K,5,0)+VLOOKUP(Deelnemers!$W64,rennerstabel!$E:$K,5,0)</f>
        <v>50</v>
      </c>
      <c r="AP64" s="55">
        <f>VLOOKUP(Deelnemers!$I64,rennerstabel!$E:$K,6,0)*2+VLOOKUP(Deelnemers!$J64,rennerstabel!$E:$K,6,0)+VLOOKUP(Deelnemers!$K64,rennerstabel!$E:$K,6,0)+VLOOKUP(Deelnemers!$L64,rennerstabel!$E:$K,6,0)+VLOOKUP(Deelnemers!$M64,rennerstabel!$E:$K,6,0)+VLOOKUP(Deelnemers!$N64,rennerstabel!$E:$K,6,0)+VLOOKUP(Deelnemers!$O64,rennerstabel!$E:$K,6,0)+VLOOKUP(Deelnemers!$P64,rennerstabel!$E:$K,6,0)+VLOOKUP(Deelnemers!$Q64,rennerstabel!$E:$K,6,0)+VLOOKUP(Deelnemers!$R64,rennerstabel!$E:$K,6,0)+VLOOKUP(Deelnemers!$S64,rennerstabel!$E:$K,6,0)+VLOOKUP(Deelnemers!$T64,rennerstabel!$E:$K,6,0)+VLOOKUP(Deelnemers!$U64,rennerstabel!$E:$K,6,0)+VLOOKUP(Deelnemers!$V64,rennerstabel!$E:$K,6,0)+VLOOKUP(Deelnemers!$W64,rennerstabel!$E:$K,6,0)</f>
        <v>0</v>
      </c>
      <c r="AQ64" s="56">
        <f>VLOOKUP(Deelnemers!$I64,rennerstabel!$E:$K,7,0)*2+VLOOKUP(Deelnemers!$J64,rennerstabel!$E:$K,7,0)+VLOOKUP(Deelnemers!$K64,rennerstabel!$E:$K,7,0)+VLOOKUP(Deelnemers!$L64,rennerstabel!$E:$K,7,0)+VLOOKUP(Deelnemers!$M64,rennerstabel!$E:$K,7,0)+VLOOKUP(Deelnemers!$N64,rennerstabel!$E:$K,7,0)+VLOOKUP(Deelnemers!$O64,rennerstabel!$E:$K,7,0)+VLOOKUP(Deelnemers!$P64,rennerstabel!$E:$K,7,0)+VLOOKUP(Deelnemers!$Q64,rennerstabel!$E:$K,7,0)+VLOOKUP(Deelnemers!$R64,rennerstabel!$E:$K,7,0)+VLOOKUP(Deelnemers!$S64,rennerstabel!$E:$K,7,0)+VLOOKUP(Deelnemers!$T64,rennerstabel!$E:$K,7,0)+VLOOKUP(Deelnemers!$U64,rennerstabel!$E:$K,7,0)+VLOOKUP(Deelnemers!$V64,rennerstabel!$E:$K,7,0)+VLOOKUP(Deelnemers!$W64,rennerstabel!$E:$K,7,0)</f>
        <v>0</v>
      </c>
      <c r="AR64" s="58">
        <f>Deelnemers!$AN64</f>
        <v>50</v>
      </c>
      <c r="AS64" s="170" t="s">
        <v>633</v>
      </c>
      <c r="AT64" s="52">
        <f>RANK(Deelnemers!$AN64,Deelnemers!$AN$2:$AN$125)</f>
        <v>27</v>
      </c>
      <c r="AU64" s="154">
        <f t="shared" si="1"/>
        <v>1</v>
      </c>
      <c r="AV64" s="22" t="s">
        <v>14</v>
      </c>
      <c r="AX64" s="154" t="s">
        <v>758</v>
      </c>
      <c r="AY64" s="154">
        <f>IFERROR(HLOOKUP($AY$1,Deelnemers!$I64:$W64,1,FALSE),0)</f>
        <v>0</v>
      </c>
    </row>
    <row r="65" spans="1:51" s="154" customFormat="1" x14ac:dyDescent="0.25">
      <c r="A65" s="62" t="str">
        <f>CONCATENATE(Deelnemers!$B65," - ",AS65)</f>
        <v>64 - Emiel V.</v>
      </c>
      <c r="B65" s="59">
        <v>64</v>
      </c>
      <c r="C65" s="177" t="s">
        <v>635</v>
      </c>
      <c r="D65" s="60" t="s">
        <v>14</v>
      </c>
      <c r="E65" s="61" t="s">
        <v>303</v>
      </c>
      <c r="F65" s="189" t="str">
        <f>VLOOKUP(Deelnemers!$B65,Deelnemers!$B$129:$D$303,3,0)</f>
        <v>Movistar Team</v>
      </c>
      <c r="G65" s="51" t="s">
        <v>541</v>
      </c>
      <c r="H65" s="62"/>
      <c r="I65" s="62">
        <v>11</v>
      </c>
      <c r="J65" s="62">
        <v>3</v>
      </c>
      <c r="K65" s="62">
        <v>1</v>
      </c>
      <c r="L65" s="62">
        <v>21</v>
      </c>
      <c r="M65" s="62">
        <v>12</v>
      </c>
      <c r="N65" s="62">
        <v>111</v>
      </c>
      <c r="O65" s="62">
        <v>181</v>
      </c>
      <c r="P65" s="64">
        <v>184</v>
      </c>
      <c r="Q65" s="62">
        <v>192</v>
      </c>
      <c r="R65" s="62">
        <v>191</v>
      </c>
      <c r="S65" s="62">
        <v>73</v>
      </c>
      <c r="T65" s="62">
        <v>14</v>
      </c>
      <c r="U65" s="62">
        <v>22</v>
      </c>
      <c r="V65" s="62">
        <v>65</v>
      </c>
      <c r="W65" s="62">
        <v>2</v>
      </c>
      <c r="X65" s="62"/>
      <c r="Y65" s="62">
        <f>VLOOKUP(Deelnemers!$I65,rennerstabel!$E:$H,4,0)*2</f>
        <v>0</v>
      </c>
      <c r="Z65" s="62">
        <f>VLOOKUP(Deelnemers!$J65,rennerstabel!$E:$H,4,0)</f>
        <v>0</v>
      </c>
      <c r="AA65" s="62">
        <f>VLOOKUP(Deelnemers!$K65,rennerstabel!$E:$H,4,0)</f>
        <v>0</v>
      </c>
      <c r="AB65" s="62">
        <f>VLOOKUP(Deelnemers!$L65,rennerstabel!$E:$H,4,0)</f>
        <v>0</v>
      </c>
      <c r="AC65" s="62">
        <f>VLOOKUP(Deelnemers!$M65,rennerstabel!$E:$H,4,0)</f>
        <v>0</v>
      </c>
      <c r="AD65" s="62">
        <f>VLOOKUP(Deelnemers!$N65,rennerstabel!$E:$H,4,0)</f>
        <v>0</v>
      </c>
      <c r="AE65" s="62">
        <f>VLOOKUP(Deelnemers!$O65,rennerstabel!$E:$H,4,0)</f>
        <v>0</v>
      </c>
      <c r="AF65" s="62">
        <f>VLOOKUP(Deelnemers!$P65,rennerstabel!$E:$H,4,0)</f>
        <v>0</v>
      </c>
      <c r="AG65" s="62">
        <f>VLOOKUP(Deelnemers!$Q65,rennerstabel!$E:$H,4,0)</f>
        <v>0</v>
      </c>
      <c r="AH65" s="62">
        <f>VLOOKUP(Deelnemers!$R65,rennerstabel!$E:$H,4,0)</f>
        <v>0</v>
      </c>
      <c r="AI65" s="62">
        <f>VLOOKUP(Deelnemers!$S65,rennerstabel!$E:$H,4,0)</f>
        <v>15</v>
      </c>
      <c r="AJ65" s="62">
        <f>VLOOKUP(Deelnemers!$T65,rennerstabel!$E:$H,4,0)</f>
        <v>0</v>
      </c>
      <c r="AK65" s="62">
        <f>VLOOKUP(Deelnemers!$U65,rennerstabel!$E:$H,4,0)</f>
        <v>20</v>
      </c>
      <c r="AL65" s="62">
        <f>VLOOKUP(Deelnemers!$V65,rennerstabel!$E:$H,4,0)</f>
        <v>0</v>
      </c>
      <c r="AM65" s="62">
        <f>VLOOKUP(Deelnemers!$W65,rennerstabel!$E:$H,4,0)</f>
        <v>0</v>
      </c>
      <c r="AN65" s="53">
        <f t="shared" si="0"/>
        <v>35</v>
      </c>
      <c r="AO65" s="54">
        <f>VLOOKUP(Deelnemers!$I65,rennerstabel!$E:$K,5,0)*2+VLOOKUP(Deelnemers!$J65,rennerstabel!$E:$K,5,0)+VLOOKUP(Deelnemers!$K65,rennerstabel!$E:$K,5,0)+VLOOKUP(Deelnemers!$L65,rennerstabel!$E:$K,5,0)+VLOOKUP(Deelnemers!$M65,rennerstabel!$E:$K,5,0)+VLOOKUP(Deelnemers!$N65,rennerstabel!$E:$K,5,0)+VLOOKUP(Deelnemers!$O65,rennerstabel!$E:$K,5,0)+VLOOKUP(Deelnemers!$P65,rennerstabel!$E:$K,5,0)+VLOOKUP(Deelnemers!$Q65,rennerstabel!$E:$K,5,0)+VLOOKUP(Deelnemers!$R65,rennerstabel!$E:$K,5,0)+VLOOKUP(Deelnemers!$S65,rennerstabel!$E:$K,5,0)+VLOOKUP(Deelnemers!$T65,rennerstabel!$E:$K,5,0)+VLOOKUP(Deelnemers!$U65,rennerstabel!$E:$K,5,0)+VLOOKUP(Deelnemers!$V65,rennerstabel!$E:$K,5,0)+VLOOKUP(Deelnemers!$W65,rennerstabel!$E:$K,5,0)</f>
        <v>35</v>
      </c>
      <c r="AP65" s="55">
        <f>VLOOKUP(Deelnemers!$I65,rennerstabel!$E:$K,6,0)*2+VLOOKUP(Deelnemers!$J65,rennerstabel!$E:$K,6,0)+VLOOKUP(Deelnemers!$K65,rennerstabel!$E:$K,6,0)+VLOOKUP(Deelnemers!$L65,rennerstabel!$E:$K,6,0)+VLOOKUP(Deelnemers!$M65,rennerstabel!$E:$K,6,0)+VLOOKUP(Deelnemers!$N65,rennerstabel!$E:$K,6,0)+VLOOKUP(Deelnemers!$O65,rennerstabel!$E:$K,6,0)+VLOOKUP(Deelnemers!$P65,rennerstabel!$E:$K,6,0)+VLOOKUP(Deelnemers!$Q65,rennerstabel!$E:$K,6,0)+VLOOKUP(Deelnemers!$R65,rennerstabel!$E:$K,6,0)+VLOOKUP(Deelnemers!$S65,rennerstabel!$E:$K,6,0)+VLOOKUP(Deelnemers!$T65,rennerstabel!$E:$K,6,0)+VLOOKUP(Deelnemers!$U65,rennerstabel!$E:$K,6,0)+VLOOKUP(Deelnemers!$V65,rennerstabel!$E:$K,6,0)+VLOOKUP(Deelnemers!$W65,rennerstabel!$E:$K,6,0)</f>
        <v>0</v>
      </c>
      <c r="AQ65" s="56">
        <f>VLOOKUP(Deelnemers!$I65,rennerstabel!$E:$K,7,0)*2+VLOOKUP(Deelnemers!$J65,rennerstabel!$E:$K,7,0)+VLOOKUP(Deelnemers!$K65,rennerstabel!$E:$K,7,0)+VLOOKUP(Deelnemers!$L65,rennerstabel!$E:$K,7,0)+VLOOKUP(Deelnemers!$M65,rennerstabel!$E:$K,7,0)+VLOOKUP(Deelnemers!$N65,rennerstabel!$E:$K,7,0)+VLOOKUP(Deelnemers!$O65,rennerstabel!$E:$K,7,0)+VLOOKUP(Deelnemers!$P65,rennerstabel!$E:$K,7,0)+VLOOKUP(Deelnemers!$Q65,rennerstabel!$E:$K,7,0)+VLOOKUP(Deelnemers!$R65,rennerstabel!$E:$K,7,0)+VLOOKUP(Deelnemers!$S65,rennerstabel!$E:$K,7,0)+VLOOKUP(Deelnemers!$T65,rennerstabel!$E:$K,7,0)+VLOOKUP(Deelnemers!$U65,rennerstabel!$E:$K,7,0)+VLOOKUP(Deelnemers!$V65,rennerstabel!$E:$K,7,0)+VLOOKUP(Deelnemers!$W65,rennerstabel!$E:$K,7,0)</f>
        <v>0</v>
      </c>
      <c r="AR65" s="63">
        <f>Deelnemers!$AN65</f>
        <v>35</v>
      </c>
      <c r="AS65" s="170" t="s">
        <v>636</v>
      </c>
      <c r="AT65" s="52">
        <f>RANK(Deelnemers!$AN65,Deelnemers!$AN$2:$AN$125)</f>
        <v>64</v>
      </c>
      <c r="AU65" s="154">
        <f t="shared" si="1"/>
        <v>1</v>
      </c>
      <c r="AV65" s="22" t="s">
        <v>14</v>
      </c>
      <c r="AX65" s="154" t="s">
        <v>758</v>
      </c>
      <c r="AY65" s="154">
        <f>IFERROR(HLOOKUP($AY$1,Deelnemers!$I65:$W65,1,FALSE),0)</f>
        <v>0</v>
      </c>
    </row>
    <row r="66" spans="1:51" s="154" customFormat="1" x14ac:dyDescent="0.25">
      <c r="A66" s="52" t="str">
        <f>CONCATENATE(Deelnemers!$B66," - ",AS66)</f>
        <v>65 - Maurice van der K.</v>
      </c>
      <c r="B66" s="49">
        <v>65</v>
      </c>
      <c r="C66" s="176" t="s">
        <v>637</v>
      </c>
      <c r="D66" s="51" t="s">
        <v>14</v>
      </c>
      <c r="E66" s="51" t="s">
        <v>302</v>
      </c>
      <c r="F66" s="190" t="str">
        <f>VLOOKUP(Deelnemers!$B66,Deelnemers!$B$129:$D$303,3,0)</f>
        <v>AG2R La Mondiale</v>
      </c>
      <c r="G66" s="51" t="s">
        <v>541</v>
      </c>
      <c r="H66" s="52"/>
      <c r="I66" s="52">
        <v>1</v>
      </c>
      <c r="J66" s="52">
        <v>12</v>
      </c>
      <c r="K66" s="52">
        <v>11</v>
      </c>
      <c r="L66" s="52">
        <v>62</v>
      </c>
      <c r="M66" s="52">
        <v>14</v>
      </c>
      <c r="N66" s="52">
        <v>21</v>
      </c>
      <c r="O66" s="52">
        <v>31</v>
      </c>
      <c r="P66" s="52">
        <v>3</v>
      </c>
      <c r="Q66" s="52">
        <v>4</v>
      </c>
      <c r="R66" s="52">
        <v>203</v>
      </c>
      <c r="S66" s="52">
        <v>171</v>
      </c>
      <c r="T66" s="52">
        <v>173</v>
      </c>
      <c r="U66" s="52">
        <v>33</v>
      </c>
      <c r="V66" s="52">
        <v>74</v>
      </c>
      <c r="W66" s="52">
        <v>73</v>
      </c>
      <c r="X66" s="52"/>
      <c r="Y66" s="52">
        <f>VLOOKUP(Deelnemers!$I66,rennerstabel!$E:$H,4,0)*2</f>
        <v>0</v>
      </c>
      <c r="Z66" s="52">
        <f>VLOOKUP(Deelnemers!$J66,rennerstabel!$E:$H,4,0)</f>
        <v>0</v>
      </c>
      <c r="AA66" s="52">
        <f>VLOOKUP(Deelnemers!$K66,rennerstabel!$E:$H,4,0)</f>
        <v>0</v>
      </c>
      <c r="AB66" s="52">
        <f>VLOOKUP(Deelnemers!$L66,rennerstabel!$E:$H,4,0)</f>
        <v>0</v>
      </c>
      <c r="AC66" s="52">
        <f>VLOOKUP(Deelnemers!$M66,rennerstabel!$E:$H,4,0)</f>
        <v>0</v>
      </c>
      <c r="AD66" s="52">
        <f>VLOOKUP(Deelnemers!$N66,rennerstabel!$E:$H,4,0)</f>
        <v>0</v>
      </c>
      <c r="AE66" s="52">
        <f>VLOOKUP(Deelnemers!$O66,rennerstabel!$E:$H,4,0)</f>
        <v>0</v>
      </c>
      <c r="AF66" s="52">
        <f>VLOOKUP(Deelnemers!$P66,rennerstabel!$E:$H,4,0)</f>
        <v>0</v>
      </c>
      <c r="AG66" s="52">
        <f>VLOOKUP(Deelnemers!$Q66,rennerstabel!$E:$H,4,0)</f>
        <v>0</v>
      </c>
      <c r="AH66" s="52">
        <f>VLOOKUP(Deelnemers!$R66,rennerstabel!$E:$H,4,0)</f>
        <v>8</v>
      </c>
      <c r="AI66" s="52">
        <f>VLOOKUP(Deelnemers!$S66,rennerstabel!$E:$H,4,0)</f>
        <v>0</v>
      </c>
      <c r="AJ66" s="52">
        <f>VLOOKUP(Deelnemers!$T66,rennerstabel!$E:$H,4,0)</f>
        <v>30</v>
      </c>
      <c r="AK66" s="52">
        <f>VLOOKUP(Deelnemers!$U66,rennerstabel!$E:$H,4,0)</f>
        <v>0</v>
      </c>
      <c r="AL66" s="52">
        <f>VLOOKUP(Deelnemers!$V66,rennerstabel!$E:$H,4,0)</f>
        <v>0</v>
      </c>
      <c r="AM66" s="52">
        <f>VLOOKUP(Deelnemers!$W66,rennerstabel!$E:$H,4,0)</f>
        <v>15</v>
      </c>
      <c r="AN66" s="53">
        <f t="shared" si="0"/>
        <v>53</v>
      </c>
      <c r="AO66" s="54">
        <f>VLOOKUP(Deelnemers!$I66,rennerstabel!$E:$K,5,0)*2+VLOOKUP(Deelnemers!$J66,rennerstabel!$E:$K,5,0)+VLOOKUP(Deelnemers!$K66,rennerstabel!$E:$K,5,0)+VLOOKUP(Deelnemers!$L66,rennerstabel!$E:$K,5,0)+VLOOKUP(Deelnemers!$M66,rennerstabel!$E:$K,5,0)+VLOOKUP(Deelnemers!$N66,rennerstabel!$E:$K,5,0)+VLOOKUP(Deelnemers!$O66,rennerstabel!$E:$K,5,0)+VLOOKUP(Deelnemers!$P66,rennerstabel!$E:$K,5,0)+VLOOKUP(Deelnemers!$Q66,rennerstabel!$E:$K,5,0)+VLOOKUP(Deelnemers!$R66,rennerstabel!$E:$K,5,0)+VLOOKUP(Deelnemers!$S66,rennerstabel!$E:$K,5,0)+VLOOKUP(Deelnemers!$T66,rennerstabel!$E:$K,5,0)+VLOOKUP(Deelnemers!$U66,rennerstabel!$E:$K,5,0)+VLOOKUP(Deelnemers!$V66,rennerstabel!$E:$K,5,0)+VLOOKUP(Deelnemers!$W66,rennerstabel!$E:$K,5,0)</f>
        <v>53</v>
      </c>
      <c r="AP66" s="55">
        <f>VLOOKUP(Deelnemers!$I66,rennerstabel!$E:$K,6,0)*2+VLOOKUP(Deelnemers!$J66,rennerstabel!$E:$K,6,0)+VLOOKUP(Deelnemers!$K66,rennerstabel!$E:$K,6,0)+VLOOKUP(Deelnemers!$L66,rennerstabel!$E:$K,6,0)+VLOOKUP(Deelnemers!$M66,rennerstabel!$E:$K,6,0)+VLOOKUP(Deelnemers!$N66,rennerstabel!$E:$K,6,0)+VLOOKUP(Deelnemers!$O66,rennerstabel!$E:$K,6,0)+VLOOKUP(Deelnemers!$P66,rennerstabel!$E:$K,6,0)+VLOOKUP(Deelnemers!$Q66,rennerstabel!$E:$K,6,0)+VLOOKUP(Deelnemers!$R66,rennerstabel!$E:$K,6,0)+VLOOKUP(Deelnemers!$S66,rennerstabel!$E:$K,6,0)+VLOOKUP(Deelnemers!$T66,rennerstabel!$E:$K,6,0)+VLOOKUP(Deelnemers!$U66,rennerstabel!$E:$K,6,0)+VLOOKUP(Deelnemers!$V66,rennerstabel!$E:$K,6,0)+VLOOKUP(Deelnemers!$W66,rennerstabel!$E:$K,6,0)</f>
        <v>0</v>
      </c>
      <c r="AQ66" s="56">
        <f>VLOOKUP(Deelnemers!$I66,rennerstabel!$E:$K,7,0)*2+VLOOKUP(Deelnemers!$J66,rennerstabel!$E:$K,7,0)+VLOOKUP(Deelnemers!$K66,rennerstabel!$E:$K,7,0)+VLOOKUP(Deelnemers!$L66,rennerstabel!$E:$K,7,0)+VLOOKUP(Deelnemers!$M66,rennerstabel!$E:$K,7,0)+VLOOKUP(Deelnemers!$N66,rennerstabel!$E:$K,7,0)+VLOOKUP(Deelnemers!$O66,rennerstabel!$E:$K,7,0)+VLOOKUP(Deelnemers!$P66,rennerstabel!$E:$K,7,0)+VLOOKUP(Deelnemers!$Q66,rennerstabel!$E:$K,7,0)+VLOOKUP(Deelnemers!$R66,rennerstabel!$E:$K,7,0)+VLOOKUP(Deelnemers!$S66,rennerstabel!$E:$K,7,0)+VLOOKUP(Deelnemers!$T66,rennerstabel!$E:$K,7,0)+VLOOKUP(Deelnemers!$U66,rennerstabel!$E:$K,7,0)+VLOOKUP(Deelnemers!$V66,rennerstabel!$E:$K,7,0)+VLOOKUP(Deelnemers!$W66,rennerstabel!$E:$K,7,0)</f>
        <v>0</v>
      </c>
      <c r="AR66" s="58">
        <f>Deelnemers!$AN66</f>
        <v>53</v>
      </c>
      <c r="AS66" s="170" t="s">
        <v>638</v>
      </c>
      <c r="AT66" s="52">
        <f>RANK(Deelnemers!$AN66,Deelnemers!$AN$2:$AN$125)</f>
        <v>24</v>
      </c>
      <c r="AU66" s="154">
        <f t="shared" si="1"/>
        <v>1</v>
      </c>
      <c r="AV66" s="22" t="s">
        <v>14</v>
      </c>
      <c r="AX66" s="154" t="s">
        <v>758</v>
      </c>
      <c r="AY66" s="154">
        <f>IFERROR(HLOOKUP($AY$1,Deelnemers!$I66:$W66,1,FALSE),0)</f>
        <v>0</v>
      </c>
    </row>
    <row r="67" spans="1:51" s="154" customFormat="1" x14ac:dyDescent="0.25">
      <c r="A67" s="62" t="str">
        <f>CONCATENATE(Deelnemers!$B67," - ",AS67)</f>
        <v>66 - Sandra van D.</v>
      </c>
      <c r="B67" s="59">
        <v>66</v>
      </c>
      <c r="C67" s="177" t="s">
        <v>14</v>
      </c>
      <c r="D67" s="60" t="s">
        <v>14</v>
      </c>
      <c r="E67" s="61" t="s">
        <v>304</v>
      </c>
      <c r="F67" s="189" t="str">
        <f>VLOOKUP(Deelnemers!$B67,Deelnemers!$B$129:$D$303,3,0)</f>
        <v>Deceuninck - Quick Step</v>
      </c>
      <c r="G67" s="51" t="s">
        <v>541</v>
      </c>
      <c r="H67" s="62"/>
      <c r="I67" s="62">
        <v>11</v>
      </c>
      <c r="J67" s="62">
        <v>1</v>
      </c>
      <c r="K67" s="62">
        <v>12</v>
      </c>
      <c r="L67" s="62">
        <v>14</v>
      </c>
      <c r="M67" s="62">
        <v>21</v>
      </c>
      <c r="N67" s="62">
        <v>61</v>
      </c>
      <c r="O67" s="62">
        <v>72</v>
      </c>
      <c r="P67" s="64">
        <v>73</v>
      </c>
      <c r="Q67" s="62">
        <v>101</v>
      </c>
      <c r="R67" s="62">
        <v>131</v>
      </c>
      <c r="S67" s="62">
        <v>171</v>
      </c>
      <c r="T67" s="62">
        <v>172</v>
      </c>
      <c r="U67" s="62">
        <v>191</v>
      </c>
      <c r="V67" s="62">
        <v>8</v>
      </c>
      <c r="W67" s="62">
        <v>2</v>
      </c>
      <c r="X67" s="62"/>
      <c r="Y67" s="62">
        <f>VLOOKUP(Deelnemers!$I67,rennerstabel!$E:$H,4,0)*2</f>
        <v>0</v>
      </c>
      <c r="Z67" s="62">
        <f>VLOOKUP(Deelnemers!$J67,rennerstabel!$E:$H,4,0)</f>
        <v>0</v>
      </c>
      <c r="AA67" s="62">
        <f>VLOOKUP(Deelnemers!$K67,rennerstabel!$E:$H,4,0)</f>
        <v>0</v>
      </c>
      <c r="AB67" s="62">
        <f>VLOOKUP(Deelnemers!$L67,rennerstabel!$E:$H,4,0)</f>
        <v>0</v>
      </c>
      <c r="AC67" s="62">
        <f>VLOOKUP(Deelnemers!$M67,rennerstabel!$E:$H,4,0)</f>
        <v>0</v>
      </c>
      <c r="AD67" s="62">
        <f>VLOOKUP(Deelnemers!$N67,rennerstabel!$E:$H,4,0)</f>
        <v>0</v>
      </c>
      <c r="AE67" s="62">
        <f>VLOOKUP(Deelnemers!$O67,rennerstabel!$E:$H,4,0)</f>
        <v>0</v>
      </c>
      <c r="AF67" s="62">
        <f>VLOOKUP(Deelnemers!$P67,rennerstabel!$E:$H,4,0)</f>
        <v>15</v>
      </c>
      <c r="AG67" s="62">
        <f>VLOOKUP(Deelnemers!$Q67,rennerstabel!$E:$H,4,0)</f>
        <v>0</v>
      </c>
      <c r="AH67" s="62">
        <f>VLOOKUP(Deelnemers!$R67,rennerstabel!$E:$H,4,0)</f>
        <v>0</v>
      </c>
      <c r="AI67" s="62">
        <f>VLOOKUP(Deelnemers!$S67,rennerstabel!$E:$H,4,0)</f>
        <v>0</v>
      </c>
      <c r="AJ67" s="62">
        <f>VLOOKUP(Deelnemers!$T67,rennerstabel!$E:$H,4,0)</f>
        <v>0</v>
      </c>
      <c r="AK67" s="62">
        <f>VLOOKUP(Deelnemers!$U67,rennerstabel!$E:$H,4,0)</f>
        <v>0</v>
      </c>
      <c r="AL67" s="62">
        <f>VLOOKUP(Deelnemers!$V67,rennerstabel!$E:$H,4,0)</f>
        <v>0</v>
      </c>
      <c r="AM67" s="62">
        <f>VLOOKUP(Deelnemers!$W67,rennerstabel!$E:$H,4,0)</f>
        <v>0</v>
      </c>
      <c r="AN67" s="53">
        <f>SUM(Y67:AM67)</f>
        <v>15</v>
      </c>
      <c r="AO67" s="54">
        <f>VLOOKUP(Deelnemers!$I67,rennerstabel!$E:$K,5,0)*2+VLOOKUP(Deelnemers!$J67,rennerstabel!$E:$K,5,0)+VLOOKUP(Deelnemers!$K67,rennerstabel!$E:$K,5,0)+VLOOKUP(Deelnemers!$L67,rennerstabel!$E:$K,5,0)+VLOOKUP(Deelnemers!$M67,rennerstabel!$E:$K,5,0)+VLOOKUP(Deelnemers!$N67,rennerstabel!$E:$K,5,0)+VLOOKUP(Deelnemers!$O67,rennerstabel!$E:$K,5,0)+VLOOKUP(Deelnemers!$P67,rennerstabel!$E:$K,5,0)+VLOOKUP(Deelnemers!$Q67,rennerstabel!$E:$K,5,0)+VLOOKUP(Deelnemers!$R67,rennerstabel!$E:$K,5,0)+VLOOKUP(Deelnemers!$S67,rennerstabel!$E:$K,5,0)+VLOOKUP(Deelnemers!$T67,rennerstabel!$E:$K,5,0)+VLOOKUP(Deelnemers!$U67,rennerstabel!$E:$K,5,0)+VLOOKUP(Deelnemers!$V67,rennerstabel!$E:$K,5,0)+VLOOKUP(Deelnemers!$W67,rennerstabel!$E:$K,5,0)</f>
        <v>15</v>
      </c>
      <c r="AP67" s="55">
        <f>VLOOKUP(Deelnemers!$I67,rennerstabel!$E:$K,6,0)*2+VLOOKUP(Deelnemers!$J67,rennerstabel!$E:$K,6,0)+VLOOKUP(Deelnemers!$K67,rennerstabel!$E:$K,6,0)+VLOOKUP(Deelnemers!$L67,rennerstabel!$E:$K,6,0)+VLOOKUP(Deelnemers!$M67,rennerstabel!$E:$K,6,0)+VLOOKUP(Deelnemers!$N67,rennerstabel!$E:$K,6,0)+VLOOKUP(Deelnemers!$O67,rennerstabel!$E:$K,6,0)+VLOOKUP(Deelnemers!$P67,rennerstabel!$E:$K,6,0)+VLOOKUP(Deelnemers!$Q67,rennerstabel!$E:$K,6,0)+VLOOKUP(Deelnemers!$R67,rennerstabel!$E:$K,6,0)+VLOOKUP(Deelnemers!$S67,rennerstabel!$E:$K,6,0)+VLOOKUP(Deelnemers!$T67,rennerstabel!$E:$K,6,0)+VLOOKUP(Deelnemers!$U67,rennerstabel!$E:$K,6,0)+VLOOKUP(Deelnemers!$V67,rennerstabel!$E:$K,6,0)+VLOOKUP(Deelnemers!$W67,rennerstabel!$E:$K,6,0)</f>
        <v>0</v>
      </c>
      <c r="AQ67" s="56">
        <f>VLOOKUP(Deelnemers!$I67,rennerstabel!$E:$K,7,0)*2+VLOOKUP(Deelnemers!$J67,rennerstabel!$E:$K,7,0)+VLOOKUP(Deelnemers!$K67,rennerstabel!$E:$K,7,0)+VLOOKUP(Deelnemers!$L67,rennerstabel!$E:$K,7,0)+VLOOKUP(Deelnemers!$M67,rennerstabel!$E:$K,7,0)+VLOOKUP(Deelnemers!$N67,rennerstabel!$E:$K,7,0)+VLOOKUP(Deelnemers!$O67,rennerstabel!$E:$K,7,0)+VLOOKUP(Deelnemers!$P67,rennerstabel!$E:$K,7,0)+VLOOKUP(Deelnemers!$Q67,rennerstabel!$E:$K,7,0)+VLOOKUP(Deelnemers!$R67,rennerstabel!$E:$K,7,0)+VLOOKUP(Deelnemers!$S67,rennerstabel!$E:$K,7,0)+VLOOKUP(Deelnemers!$T67,rennerstabel!$E:$K,7,0)+VLOOKUP(Deelnemers!$U67,rennerstabel!$E:$K,7,0)+VLOOKUP(Deelnemers!$V67,rennerstabel!$E:$K,7,0)+VLOOKUP(Deelnemers!$W67,rennerstabel!$E:$K,7,0)</f>
        <v>0</v>
      </c>
      <c r="AR67" s="63">
        <f>Deelnemers!$AN67</f>
        <v>15</v>
      </c>
      <c r="AS67" s="170" t="s">
        <v>661</v>
      </c>
      <c r="AT67" s="52">
        <f>RANK(Deelnemers!$AN67,Deelnemers!$AN$2:$AN$125)</f>
        <v>100</v>
      </c>
      <c r="AU67" s="154">
        <f t="shared" si="1"/>
        <v>1</v>
      </c>
      <c r="AV67" s="22" t="s">
        <v>14</v>
      </c>
      <c r="AX67" s="154" t="s">
        <v>757</v>
      </c>
      <c r="AY67" s="154">
        <f>IFERROR(HLOOKUP($AY$1,Deelnemers!$I67:$W67,1,FALSE),0)</f>
        <v>0</v>
      </c>
    </row>
    <row r="68" spans="1:51" s="154" customFormat="1" x14ac:dyDescent="0.25">
      <c r="A68" s="52" t="str">
        <f>CONCATENATE(Deelnemers!$B68," - ",AS68)</f>
        <v>67 - Cor V.</v>
      </c>
      <c r="B68" s="49">
        <v>67</v>
      </c>
      <c r="C68" s="176" t="s">
        <v>640</v>
      </c>
      <c r="D68" s="51" t="s">
        <v>14</v>
      </c>
      <c r="E68" s="51" t="s">
        <v>739</v>
      </c>
      <c r="F68" s="190" t="str">
        <f>VLOOKUP(Deelnemers!$B68,Deelnemers!$B$129:$D$303,3,0)</f>
        <v>BORA Hansgrohe</v>
      </c>
      <c r="G68" s="51" t="s">
        <v>541</v>
      </c>
      <c r="H68" s="52"/>
      <c r="I68" s="52">
        <v>11</v>
      </c>
      <c r="J68" s="52">
        <v>1</v>
      </c>
      <c r="K68" s="52">
        <v>184</v>
      </c>
      <c r="L68" s="52">
        <v>12</v>
      </c>
      <c r="M68" s="52">
        <v>61</v>
      </c>
      <c r="N68" s="52">
        <v>41</v>
      </c>
      <c r="O68" s="52">
        <v>8</v>
      </c>
      <c r="P68" s="52">
        <v>111</v>
      </c>
      <c r="Q68" s="52">
        <v>192</v>
      </c>
      <c r="R68" s="52">
        <v>62</v>
      </c>
      <c r="S68" s="52">
        <v>22</v>
      </c>
      <c r="T68" s="52">
        <v>33</v>
      </c>
      <c r="U68" s="52">
        <v>81</v>
      </c>
      <c r="V68" s="52">
        <v>213</v>
      </c>
      <c r="W68" s="52">
        <v>142</v>
      </c>
      <c r="X68" s="52"/>
      <c r="Y68" s="52">
        <f>VLOOKUP(Deelnemers!$I68,rennerstabel!$E:$H,4,0)*2</f>
        <v>0</v>
      </c>
      <c r="Z68" s="52">
        <f>VLOOKUP(Deelnemers!$J68,rennerstabel!$E:$H,4,0)</f>
        <v>0</v>
      </c>
      <c r="AA68" s="52">
        <f>VLOOKUP(Deelnemers!$K68,rennerstabel!$E:$H,4,0)</f>
        <v>0</v>
      </c>
      <c r="AB68" s="52">
        <f>VLOOKUP(Deelnemers!$L68,rennerstabel!$E:$H,4,0)</f>
        <v>0</v>
      </c>
      <c r="AC68" s="52">
        <f>VLOOKUP(Deelnemers!$M68,rennerstabel!$E:$H,4,0)</f>
        <v>0</v>
      </c>
      <c r="AD68" s="52">
        <f>VLOOKUP(Deelnemers!$N68,rennerstabel!$E:$H,4,0)</f>
        <v>0</v>
      </c>
      <c r="AE68" s="52">
        <f>VLOOKUP(Deelnemers!$O68,rennerstabel!$E:$H,4,0)</f>
        <v>0</v>
      </c>
      <c r="AF68" s="52">
        <f>VLOOKUP(Deelnemers!$P68,rennerstabel!$E:$H,4,0)</f>
        <v>0</v>
      </c>
      <c r="AG68" s="52">
        <f>VLOOKUP(Deelnemers!$Q68,rennerstabel!$E:$H,4,0)</f>
        <v>0</v>
      </c>
      <c r="AH68" s="52">
        <f>VLOOKUP(Deelnemers!$R68,rennerstabel!$E:$H,4,0)</f>
        <v>0</v>
      </c>
      <c r="AI68" s="52">
        <f>VLOOKUP(Deelnemers!$S68,rennerstabel!$E:$H,4,0)</f>
        <v>20</v>
      </c>
      <c r="AJ68" s="52">
        <f>VLOOKUP(Deelnemers!$T68,rennerstabel!$E:$H,4,0)</f>
        <v>0</v>
      </c>
      <c r="AK68" s="52">
        <f>VLOOKUP(Deelnemers!$U68,rennerstabel!$E:$H,4,0)</f>
        <v>10</v>
      </c>
      <c r="AL68" s="52">
        <f>VLOOKUP(Deelnemers!$V68,rennerstabel!$E:$H,4,0)</f>
        <v>0</v>
      </c>
      <c r="AM68" s="52">
        <f>VLOOKUP(Deelnemers!$W68,rennerstabel!$E:$H,4,0)</f>
        <v>0</v>
      </c>
      <c r="AN68" s="53">
        <f t="shared" ref="AN68:AN85" si="2">SUM(Y68:AM68)</f>
        <v>30</v>
      </c>
      <c r="AO68" s="54">
        <f>VLOOKUP(Deelnemers!$I68,rennerstabel!$E:$K,5,0)*2+VLOOKUP(Deelnemers!$J68,rennerstabel!$E:$K,5,0)+VLOOKUP(Deelnemers!$K68,rennerstabel!$E:$K,5,0)+VLOOKUP(Deelnemers!$L68,rennerstabel!$E:$K,5,0)+VLOOKUP(Deelnemers!$M68,rennerstabel!$E:$K,5,0)+VLOOKUP(Deelnemers!$N68,rennerstabel!$E:$K,5,0)+VLOOKUP(Deelnemers!$O68,rennerstabel!$E:$K,5,0)+VLOOKUP(Deelnemers!$P68,rennerstabel!$E:$K,5,0)+VLOOKUP(Deelnemers!$Q68,rennerstabel!$E:$K,5,0)+VLOOKUP(Deelnemers!$R68,rennerstabel!$E:$K,5,0)+VLOOKUP(Deelnemers!$S68,rennerstabel!$E:$K,5,0)+VLOOKUP(Deelnemers!$T68,rennerstabel!$E:$K,5,0)+VLOOKUP(Deelnemers!$U68,rennerstabel!$E:$K,5,0)+VLOOKUP(Deelnemers!$V68,rennerstabel!$E:$K,5,0)+VLOOKUP(Deelnemers!$W68,rennerstabel!$E:$K,5,0)</f>
        <v>30</v>
      </c>
      <c r="AP68" s="55">
        <f>VLOOKUP(Deelnemers!$I68,rennerstabel!$E:$K,6,0)*2+VLOOKUP(Deelnemers!$J68,rennerstabel!$E:$K,6,0)+VLOOKUP(Deelnemers!$K68,rennerstabel!$E:$K,6,0)+VLOOKUP(Deelnemers!$L68,rennerstabel!$E:$K,6,0)+VLOOKUP(Deelnemers!$M68,rennerstabel!$E:$K,6,0)+VLOOKUP(Deelnemers!$N68,rennerstabel!$E:$K,6,0)+VLOOKUP(Deelnemers!$O68,rennerstabel!$E:$K,6,0)+VLOOKUP(Deelnemers!$P68,rennerstabel!$E:$K,6,0)+VLOOKUP(Deelnemers!$Q68,rennerstabel!$E:$K,6,0)+VLOOKUP(Deelnemers!$R68,rennerstabel!$E:$K,6,0)+VLOOKUP(Deelnemers!$S68,rennerstabel!$E:$K,6,0)+VLOOKUP(Deelnemers!$T68,rennerstabel!$E:$K,6,0)+VLOOKUP(Deelnemers!$U68,rennerstabel!$E:$K,6,0)+VLOOKUP(Deelnemers!$V68,rennerstabel!$E:$K,6,0)+VLOOKUP(Deelnemers!$W68,rennerstabel!$E:$K,6,0)</f>
        <v>0</v>
      </c>
      <c r="AQ68" s="56">
        <f>VLOOKUP(Deelnemers!$I68,rennerstabel!$E:$K,7,0)*2+VLOOKUP(Deelnemers!$J68,rennerstabel!$E:$K,7,0)+VLOOKUP(Deelnemers!$K68,rennerstabel!$E:$K,7,0)+VLOOKUP(Deelnemers!$L68,rennerstabel!$E:$K,7,0)+VLOOKUP(Deelnemers!$M68,rennerstabel!$E:$K,7,0)+VLOOKUP(Deelnemers!$N68,rennerstabel!$E:$K,7,0)+VLOOKUP(Deelnemers!$O68,rennerstabel!$E:$K,7,0)+VLOOKUP(Deelnemers!$P68,rennerstabel!$E:$K,7,0)+VLOOKUP(Deelnemers!$Q68,rennerstabel!$E:$K,7,0)+VLOOKUP(Deelnemers!$R68,rennerstabel!$E:$K,7,0)+VLOOKUP(Deelnemers!$S68,rennerstabel!$E:$K,7,0)+VLOOKUP(Deelnemers!$T68,rennerstabel!$E:$K,7,0)+VLOOKUP(Deelnemers!$U68,rennerstabel!$E:$K,7,0)+VLOOKUP(Deelnemers!$V68,rennerstabel!$E:$K,7,0)+VLOOKUP(Deelnemers!$W68,rennerstabel!$E:$K,7,0)</f>
        <v>0</v>
      </c>
      <c r="AR68" s="58">
        <f>Deelnemers!$AN68</f>
        <v>30</v>
      </c>
      <c r="AS68" s="170" t="s">
        <v>639</v>
      </c>
      <c r="AT68" s="52">
        <f>RANK(Deelnemers!$AN68,Deelnemers!$AN$2:$AN$125)</f>
        <v>77</v>
      </c>
      <c r="AU68" s="154">
        <f t="shared" ref="AU68:AU125" si="3">AU67</f>
        <v>1</v>
      </c>
      <c r="AV68" s="22" t="s">
        <v>14</v>
      </c>
      <c r="AX68" s="154" t="s">
        <v>758</v>
      </c>
      <c r="AY68" s="154">
        <f>IFERROR(HLOOKUP($AY$1,Deelnemers!$I68:$W68,1,FALSE),0)</f>
        <v>0</v>
      </c>
    </row>
    <row r="69" spans="1:51" s="154" customFormat="1" x14ac:dyDescent="0.25">
      <c r="A69" s="62" t="str">
        <f>CONCATENATE(Deelnemers!$B69," - ",AS69)</f>
        <v>68 - René van der S.</v>
      </c>
      <c r="B69" s="59">
        <v>68</v>
      </c>
      <c r="C69" s="177" t="s">
        <v>641</v>
      </c>
      <c r="D69" s="60" t="s">
        <v>14</v>
      </c>
      <c r="E69" s="61" t="s">
        <v>302</v>
      </c>
      <c r="F69" s="189" t="str">
        <f>VLOOKUP(Deelnemers!$B69,Deelnemers!$B$129:$D$303,3,0)</f>
        <v>AG2R La Mondiale</v>
      </c>
      <c r="G69" s="51" t="s">
        <v>541</v>
      </c>
      <c r="H69" s="62"/>
      <c r="I69" s="62">
        <v>11</v>
      </c>
      <c r="J69" s="62">
        <v>1</v>
      </c>
      <c r="K69" s="62">
        <v>12</v>
      </c>
      <c r="L69" s="62">
        <v>8</v>
      </c>
      <c r="M69" s="62">
        <v>14</v>
      </c>
      <c r="N69" s="62">
        <v>21</v>
      </c>
      <c r="O69" s="62">
        <v>73</v>
      </c>
      <c r="P69" s="64">
        <v>111</v>
      </c>
      <c r="Q69" s="62">
        <v>84</v>
      </c>
      <c r="R69" s="62">
        <v>22</v>
      </c>
      <c r="S69" s="62">
        <v>33</v>
      </c>
      <c r="T69" s="62">
        <v>65</v>
      </c>
      <c r="U69" s="62">
        <v>184</v>
      </c>
      <c r="V69" s="62">
        <v>142</v>
      </c>
      <c r="W69" s="62">
        <v>31</v>
      </c>
      <c r="X69" s="62"/>
      <c r="Y69" s="62">
        <f>VLOOKUP(Deelnemers!$I69,rennerstabel!$E:$H,4,0)*2</f>
        <v>0</v>
      </c>
      <c r="Z69" s="62">
        <f>VLOOKUP(Deelnemers!$J69,rennerstabel!$E:$H,4,0)</f>
        <v>0</v>
      </c>
      <c r="AA69" s="62">
        <f>VLOOKUP(Deelnemers!$K69,rennerstabel!$E:$H,4,0)</f>
        <v>0</v>
      </c>
      <c r="AB69" s="62">
        <f>VLOOKUP(Deelnemers!$L69,rennerstabel!$E:$H,4,0)</f>
        <v>0</v>
      </c>
      <c r="AC69" s="62">
        <f>VLOOKUP(Deelnemers!$M69,rennerstabel!$E:$H,4,0)</f>
        <v>0</v>
      </c>
      <c r="AD69" s="62">
        <f>VLOOKUP(Deelnemers!$N69,rennerstabel!$E:$H,4,0)</f>
        <v>0</v>
      </c>
      <c r="AE69" s="62">
        <f>VLOOKUP(Deelnemers!$O69,rennerstabel!$E:$H,4,0)</f>
        <v>15</v>
      </c>
      <c r="AF69" s="62">
        <f>VLOOKUP(Deelnemers!$P69,rennerstabel!$E:$H,4,0)</f>
        <v>0</v>
      </c>
      <c r="AG69" s="62">
        <f>VLOOKUP(Deelnemers!$Q69,rennerstabel!$E:$H,4,0)</f>
        <v>0</v>
      </c>
      <c r="AH69" s="62">
        <f>VLOOKUP(Deelnemers!$R69,rennerstabel!$E:$H,4,0)</f>
        <v>20</v>
      </c>
      <c r="AI69" s="62">
        <f>VLOOKUP(Deelnemers!$S69,rennerstabel!$E:$H,4,0)</f>
        <v>0</v>
      </c>
      <c r="AJ69" s="62">
        <f>VLOOKUP(Deelnemers!$T69,rennerstabel!$E:$H,4,0)</f>
        <v>0</v>
      </c>
      <c r="AK69" s="62">
        <f>VLOOKUP(Deelnemers!$U69,rennerstabel!$E:$H,4,0)</f>
        <v>0</v>
      </c>
      <c r="AL69" s="62">
        <f>VLOOKUP(Deelnemers!$V69,rennerstabel!$E:$H,4,0)</f>
        <v>0</v>
      </c>
      <c r="AM69" s="62">
        <f>VLOOKUP(Deelnemers!$W69,rennerstabel!$E:$H,4,0)</f>
        <v>0</v>
      </c>
      <c r="AN69" s="53">
        <f t="shared" si="2"/>
        <v>35</v>
      </c>
      <c r="AO69" s="54">
        <f>VLOOKUP(Deelnemers!$I69,rennerstabel!$E:$K,5,0)*2+VLOOKUP(Deelnemers!$J69,rennerstabel!$E:$K,5,0)+VLOOKUP(Deelnemers!$K69,rennerstabel!$E:$K,5,0)+VLOOKUP(Deelnemers!$L69,rennerstabel!$E:$K,5,0)+VLOOKUP(Deelnemers!$M69,rennerstabel!$E:$K,5,0)+VLOOKUP(Deelnemers!$N69,rennerstabel!$E:$K,5,0)+VLOOKUP(Deelnemers!$O69,rennerstabel!$E:$K,5,0)+VLOOKUP(Deelnemers!$P69,rennerstabel!$E:$K,5,0)+VLOOKUP(Deelnemers!$Q69,rennerstabel!$E:$K,5,0)+VLOOKUP(Deelnemers!$R69,rennerstabel!$E:$K,5,0)+VLOOKUP(Deelnemers!$S69,rennerstabel!$E:$K,5,0)+VLOOKUP(Deelnemers!$T69,rennerstabel!$E:$K,5,0)+VLOOKUP(Deelnemers!$U69,rennerstabel!$E:$K,5,0)+VLOOKUP(Deelnemers!$V69,rennerstabel!$E:$K,5,0)+VLOOKUP(Deelnemers!$W69,rennerstabel!$E:$K,5,0)</f>
        <v>35</v>
      </c>
      <c r="AP69" s="55">
        <f>VLOOKUP(Deelnemers!$I69,rennerstabel!$E:$K,6,0)*2+VLOOKUP(Deelnemers!$J69,rennerstabel!$E:$K,6,0)+VLOOKUP(Deelnemers!$K69,rennerstabel!$E:$K,6,0)+VLOOKUP(Deelnemers!$L69,rennerstabel!$E:$K,6,0)+VLOOKUP(Deelnemers!$M69,rennerstabel!$E:$K,6,0)+VLOOKUP(Deelnemers!$N69,rennerstabel!$E:$K,6,0)+VLOOKUP(Deelnemers!$O69,rennerstabel!$E:$K,6,0)+VLOOKUP(Deelnemers!$P69,rennerstabel!$E:$K,6,0)+VLOOKUP(Deelnemers!$Q69,rennerstabel!$E:$K,6,0)+VLOOKUP(Deelnemers!$R69,rennerstabel!$E:$K,6,0)+VLOOKUP(Deelnemers!$S69,rennerstabel!$E:$K,6,0)+VLOOKUP(Deelnemers!$T69,rennerstabel!$E:$K,6,0)+VLOOKUP(Deelnemers!$U69,rennerstabel!$E:$K,6,0)+VLOOKUP(Deelnemers!$V69,rennerstabel!$E:$K,6,0)+VLOOKUP(Deelnemers!$W69,rennerstabel!$E:$K,6,0)</f>
        <v>0</v>
      </c>
      <c r="AQ69" s="56">
        <f>VLOOKUP(Deelnemers!$I69,rennerstabel!$E:$K,7,0)*2+VLOOKUP(Deelnemers!$J69,rennerstabel!$E:$K,7,0)+VLOOKUP(Deelnemers!$K69,rennerstabel!$E:$K,7,0)+VLOOKUP(Deelnemers!$L69,rennerstabel!$E:$K,7,0)+VLOOKUP(Deelnemers!$M69,rennerstabel!$E:$K,7,0)+VLOOKUP(Deelnemers!$N69,rennerstabel!$E:$K,7,0)+VLOOKUP(Deelnemers!$O69,rennerstabel!$E:$K,7,0)+VLOOKUP(Deelnemers!$P69,rennerstabel!$E:$K,7,0)+VLOOKUP(Deelnemers!$Q69,rennerstabel!$E:$K,7,0)+VLOOKUP(Deelnemers!$R69,rennerstabel!$E:$K,7,0)+VLOOKUP(Deelnemers!$S69,rennerstabel!$E:$K,7,0)+VLOOKUP(Deelnemers!$T69,rennerstabel!$E:$K,7,0)+VLOOKUP(Deelnemers!$U69,rennerstabel!$E:$K,7,0)+VLOOKUP(Deelnemers!$V69,rennerstabel!$E:$K,7,0)+VLOOKUP(Deelnemers!$W69,rennerstabel!$E:$K,7,0)</f>
        <v>0</v>
      </c>
      <c r="AR69" s="63">
        <f>Deelnemers!$AN69</f>
        <v>35</v>
      </c>
      <c r="AS69" s="170" t="s">
        <v>642</v>
      </c>
      <c r="AT69" s="52">
        <f>RANK(Deelnemers!$AN69,Deelnemers!$AN$2:$AN$125)</f>
        <v>64</v>
      </c>
      <c r="AU69" s="154">
        <f t="shared" si="3"/>
        <v>1</v>
      </c>
      <c r="AV69" s="22" t="s">
        <v>14</v>
      </c>
      <c r="AX69" s="154" t="s">
        <v>758</v>
      </c>
      <c r="AY69" s="154">
        <f>IFERROR(HLOOKUP($AY$1,Deelnemers!$I69:$W69,1,FALSE),0)</f>
        <v>0</v>
      </c>
    </row>
    <row r="70" spans="1:51" s="154" customFormat="1" x14ac:dyDescent="0.25">
      <c r="A70" s="52" t="str">
        <f>CONCATENATE(Deelnemers!$B70," - ",AS70)</f>
        <v>69 - Toine S.</v>
      </c>
      <c r="B70" s="49">
        <v>69</v>
      </c>
      <c r="C70" s="176" t="s">
        <v>643</v>
      </c>
      <c r="D70" s="51" t="s">
        <v>644</v>
      </c>
      <c r="E70" s="51" t="s">
        <v>299</v>
      </c>
      <c r="F70" s="190" t="str">
        <f>VLOOKUP(Deelnemers!$B70,Deelnemers!$B$129:$D$303,3,0)</f>
        <v>Deceuninck - Quick Step</v>
      </c>
      <c r="G70" s="51" t="s">
        <v>541</v>
      </c>
      <c r="H70" s="52"/>
      <c r="I70" s="52">
        <v>12</v>
      </c>
      <c r="J70" s="52">
        <v>191</v>
      </c>
      <c r="K70" s="52">
        <v>73</v>
      </c>
      <c r="L70" s="52">
        <v>131</v>
      </c>
      <c r="M70" s="52">
        <v>171</v>
      </c>
      <c r="N70" s="52">
        <v>164</v>
      </c>
      <c r="O70" s="52">
        <v>1</v>
      </c>
      <c r="P70" s="52">
        <v>3</v>
      </c>
      <c r="Q70" s="52">
        <v>31</v>
      </c>
      <c r="R70" s="52">
        <v>62</v>
      </c>
      <c r="S70" s="52">
        <v>72</v>
      </c>
      <c r="T70" s="52">
        <v>111</v>
      </c>
      <c r="U70" s="52">
        <v>121</v>
      </c>
      <c r="V70" s="52">
        <v>185</v>
      </c>
      <c r="W70" s="52">
        <v>223</v>
      </c>
      <c r="X70" s="52"/>
      <c r="Y70" s="52">
        <f>VLOOKUP(Deelnemers!$I70,rennerstabel!$E:$H,4,0)*2</f>
        <v>0</v>
      </c>
      <c r="Z70" s="52">
        <f>VLOOKUP(Deelnemers!$J70,rennerstabel!$E:$H,4,0)</f>
        <v>0</v>
      </c>
      <c r="AA70" s="52">
        <f>VLOOKUP(Deelnemers!$K70,rennerstabel!$E:$H,4,0)</f>
        <v>15</v>
      </c>
      <c r="AB70" s="52">
        <f>VLOOKUP(Deelnemers!$L70,rennerstabel!$E:$H,4,0)</f>
        <v>0</v>
      </c>
      <c r="AC70" s="52">
        <f>VLOOKUP(Deelnemers!$M70,rennerstabel!$E:$H,4,0)</f>
        <v>0</v>
      </c>
      <c r="AD70" s="52">
        <f>VLOOKUP(Deelnemers!$N70,rennerstabel!$E:$H,4,0)</f>
        <v>25</v>
      </c>
      <c r="AE70" s="52">
        <f>VLOOKUP(Deelnemers!$O70,rennerstabel!$E:$H,4,0)</f>
        <v>0</v>
      </c>
      <c r="AF70" s="52">
        <f>VLOOKUP(Deelnemers!$P70,rennerstabel!$E:$H,4,0)</f>
        <v>0</v>
      </c>
      <c r="AG70" s="52">
        <f>VLOOKUP(Deelnemers!$Q70,rennerstabel!$E:$H,4,0)</f>
        <v>0</v>
      </c>
      <c r="AH70" s="52">
        <f>VLOOKUP(Deelnemers!$R70,rennerstabel!$E:$H,4,0)</f>
        <v>0</v>
      </c>
      <c r="AI70" s="52">
        <f>VLOOKUP(Deelnemers!$S70,rennerstabel!$E:$H,4,0)</f>
        <v>0</v>
      </c>
      <c r="AJ70" s="52">
        <f>VLOOKUP(Deelnemers!$T70,rennerstabel!$E:$H,4,0)</f>
        <v>0</v>
      </c>
      <c r="AK70" s="52">
        <f>VLOOKUP(Deelnemers!$U70,rennerstabel!$E:$H,4,0)</f>
        <v>0</v>
      </c>
      <c r="AL70" s="52">
        <f>VLOOKUP(Deelnemers!$V70,rennerstabel!$E:$H,4,0)</f>
        <v>0</v>
      </c>
      <c r="AM70" s="52">
        <f>VLOOKUP(Deelnemers!$W70,rennerstabel!$E:$H,4,0)</f>
        <v>0</v>
      </c>
      <c r="AN70" s="53">
        <f t="shared" si="2"/>
        <v>40</v>
      </c>
      <c r="AO70" s="54">
        <f>VLOOKUP(Deelnemers!$I70,rennerstabel!$E:$K,5,0)*2+VLOOKUP(Deelnemers!$J70,rennerstabel!$E:$K,5,0)+VLOOKUP(Deelnemers!$K70,rennerstabel!$E:$K,5,0)+VLOOKUP(Deelnemers!$L70,rennerstabel!$E:$K,5,0)+VLOOKUP(Deelnemers!$M70,rennerstabel!$E:$K,5,0)+VLOOKUP(Deelnemers!$N70,rennerstabel!$E:$K,5,0)+VLOOKUP(Deelnemers!$O70,rennerstabel!$E:$K,5,0)+VLOOKUP(Deelnemers!$P70,rennerstabel!$E:$K,5,0)+VLOOKUP(Deelnemers!$Q70,rennerstabel!$E:$K,5,0)+VLOOKUP(Deelnemers!$R70,rennerstabel!$E:$K,5,0)+VLOOKUP(Deelnemers!$S70,rennerstabel!$E:$K,5,0)+VLOOKUP(Deelnemers!$T70,rennerstabel!$E:$K,5,0)+VLOOKUP(Deelnemers!$U70,rennerstabel!$E:$K,5,0)+VLOOKUP(Deelnemers!$V70,rennerstabel!$E:$K,5,0)+VLOOKUP(Deelnemers!$W70,rennerstabel!$E:$K,5,0)</f>
        <v>40</v>
      </c>
      <c r="AP70" s="55">
        <f>VLOOKUP(Deelnemers!$I70,rennerstabel!$E:$K,6,0)*2+VLOOKUP(Deelnemers!$J70,rennerstabel!$E:$K,6,0)+VLOOKUP(Deelnemers!$K70,rennerstabel!$E:$K,6,0)+VLOOKUP(Deelnemers!$L70,rennerstabel!$E:$K,6,0)+VLOOKUP(Deelnemers!$M70,rennerstabel!$E:$K,6,0)+VLOOKUP(Deelnemers!$N70,rennerstabel!$E:$K,6,0)+VLOOKUP(Deelnemers!$O70,rennerstabel!$E:$K,6,0)+VLOOKUP(Deelnemers!$P70,rennerstabel!$E:$K,6,0)+VLOOKUP(Deelnemers!$Q70,rennerstabel!$E:$K,6,0)+VLOOKUP(Deelnemers!$R70,rennerstabel!$E:$K,6,0)+VLOOKUP(Deelnemers!$S70,rennerstabel!$E:$K,6,0)+VLOOKUP(Deelnemers!$T70,rennerstabel!$E:$K,6,0)+VLOOKUP(Deelnemers!$U70,rennerstabel!$E:$K,6,0)+VLOOKUP(Deelnemers!$V70,rennerstabel!$E:$K,6,0)+VLOOKUP(Deelnemers!$W70,rennerstabel!$E:$K,6,0)</f>
        <v>0</v>
      </c>
      <c r="AQ70" s="56">
        <f>VLOOKUP(Deelnemers!$I70,rennerstabel!$E:$K,7,0)*2+VLOOKUP(Deelnemers!$J70,rennerstabel!$E:$K,7,0)+VLOOKUP(Deelnemers!$K70,rennerstabel!$E:$K,7,0)+VLOOKUP(Deelnemers!$L70,rennerstabel!$E:$K,7,0)+VLOOKUP(Deelnemers!$M70,rennerstabel!$E:$K,7,0)+VLOOKUP(Deelnemers!$N70,rennerstabel!$E:$K,7,0)+VLOOKUP(Deelnemers!$O70,rennerstabel!$E:$K,7,0)+VLOOKUP(Deelnemers!$P70,rennerstabel!$E:$K,7,0)+VLOOKUP(Deelnemers!$Q70,rennerstabel!$E:$K,7,0)+VLOOKUP(Deelnemers!$R70,rennerstabel!$E:$K,7,0)+VLOOKUP(Deelnemers!$S70,rennerstabel!$E:$K,7,0)+VLOOKUP(Deelnemers!$T70,rennerstabel!$E:$K,7,0)+VLOOKUP(Deelnemers!$U70,rennerstabel!$E:$K,7,0)+VLOOKUP(Deelnemers!$V70,rennerstabel!$E:$K,7,0)+VLOOKUP(Deelnemers!$W70,rennerstabel!$E:$K,7,0)</f>
        <v>0</v>
      </c>
      <c r="AR70" s="58">
        <f>Deelnemers!$AN70</f>
        <v>40</v>
      </c>
      <c r="AS70" s="170" t="s">
        <v>645</v>
      </c>
      <c r="AT70" s="52">
        <f>RANK(Deelnemers!$AN70,Deelnemers!$AN$2:$AN$125)</f>
        <v>61</v>
      </c>
      <c r="AU70" s="154">
        <f t="shared" si="3"/>
        <v>1</v>
      </c>
      <c r="AV70" s="22" t="s">
        <v>14</v>
      </c>
      <c r="AX70" s="154" t="s">
        <v>758</v>
      </c>
      <c r="AY70" s="154">
        <f>IFERROR(HLOOKUP($AY$1,Deelnemers!$I70:$W70,1,FALSE),0)</f>
        <v>0</v>
      </c>
    </row>
    <row r="71" spans="1:51" s="154" customFormat="1" x14ac:dyDescent="0.25">
      <c r="A71" s="62" t="str">
        <f>CONCATENATE(Deelnemers!$B71," - ",AS71)</f>
        <v>70 - Thea S.</v>
      </c>
      <c r="B71" s="59">
        <v>70</v>
      </c>
      <c r="C71" s="177" t="s">
        <v>14</v>
      </c>
      <c r="D71" s="60" t="s">
        <v>14</v>
      </c>
      <c r="E71" s="61" t="s">
        <v>299</v>
      </c>
      <c r="F71" s="189" t="str">
        <f>VLOOKUP(Deelnemers!$B71,Deelnemers!$B$129:$D$303,3,0)</f>
        <v>Cofidis</v>
      </c>
      <c r="G71" s="51" t="s">
        <v>541</v>
      </c>
      <c r="H71" s="62"/>
      <c r="I71" s="62">
        <v>12</v>
      </c>
      <c r="J71" s="62">
        <v>11</v>
      </c>
      <c r="K71" s="62">
        <v>14</v>
      </c>
      <c r="L71" s="62">
        <v>1</v>
      </c>
      <c r="M71" s="62">
        <v>2</v>
      </c>
      <c r="N71" s="62">
        <v>4</v>
      </c>
      <c r="O71" s="62">
        <v>171</v>
      </c>
      <c r="P71" s="64">
        <v>172</v>
      </c>
      <c r="Q71" s="62">
        <v>173</v>
      </c>
      <c r="R71" s="62">
        <v>31</v>
      </c>
      <c r="S71" s="62">
        <v>34</v>
      </c>
      <c r="T71" s="62">
        <v>33</v>
      </c>
      <c r="U71" s="62">
        <v>101</v>
      </c>
      <c r="V71" s="62">
        <v>21</v>
      </c>
      <c r="W71" s="62">
        <v>22</v>
      </c>
      <c r="X71" s="62"/>
      <c r="Y71" s="62">
        <f>VLOOKUP(Deelnemers!$I71,rennerstabel!$E:$H,4,0)*2</f>
        <v>0</v>
      </c>
      <c r="Z71" s="62">
        <f>VLOOKUP(Deelnemers!$J71,rennerstabel!$E:$H,4,0)</f>
        <v>0</v>
      </c>
      <c r="AA71" s="62">
        <f>VLOOKUP(Deelnemers!$K71,rennerstabel!$E:$H,4,0)</f>
        <v>0</v>
      </c>
      <c r="AB71" s="62">
        <f>VLOOKUP(Deelnemers!$L71,rennerstabel!$E:$H,4,0)</f>
        <v>0</v>
      </c>
      <c r="AC71" s="62">
        <f>VLOOKUP(Deelnemers!$M71,rennerstabel!$E:$H,4,0)</f>
        <v>0</v>
      </c>
      <c r="AD71" s="62">
        <f>VLOOKUP(Deelnemers!$N71,rennerstabel!$E:$H,4,0)</f>
        <v>0</v>
      </c>
      <c r="AE71" s="62">
        <f>VLOOKUP(Deelnemers!$O71,rennerstabel!$E:$H,4,0)</f>
        <v>0</v>
      </c>
      <c r="AF71" s="62">
        <f>VLOOKUP(Deelnemers!$P71,rennerstabel!$E:$H,4,0)</f>
        <v>0</v>
      </c>
      <c r="AG71" s="62">
        <f>VLOOKUP(Deelnemers!$Q71,rennerstabel!$E:$H,4,0)</f>
        <v>30</v>
      </c>
      <c r="AH71" s="62">
        <f>VLOOKUP(Deelnemers!$R71,rennerstabel!$E:$H,4,0)</f>
        <v>0</v>
      </c>
      <c r="AI71" s="62">
        <f>VLOOKUP(Deelnemers!$S71,rennerstabel!$E:$H,4,0)</f>
        <v>0</v>
      </c>
      <c r="AJ71" s="62">
        <f>VLOOKUP(Deelnemers!$T71,rennerstabel!$E:$H,4,0)</f>
        <v>0</v>
      </c>
      <c r="AK71" s="62">
        <f>VLOOKUP(Deelnemers!$U71,rennerstabel!$E:$H,4,0)</f>
        <v>0</v>
      </c>
      <c r="AL71" s="62">
        <f>VLOOKUP(Deelnemers!$V71,rennerstabel!$E:$H,4,0)</f>
        <v>0</v>
      </c>
      <c r="AM71" s="62">
        <f>VLOOKUP(Deelnemers!$W71,rennerstabel!$E:$H,4,0)</f>
        <v>20</v>
      </c>
      <c r="AN71" s="53">
        <f t="shared" si="2"/>
        <v>50</v>
      </c>
      <c r="AO71" s="54">
        <f>VLOOKUP(Deelnemers!$I71,rennerstabel!$E:$K,5,0)*2+VLOOKUP(Deelnemers!$J71,rennerstabel!$E:$K,5,0)+VLOOKUP(Deelnemers!$K71,rennerstabel!$E:$K,5,0)+VLOOKUP(Deelnemers!$L71,rennerstabel!$E:$K,5,0)+VLOOKUP(Deelnemers!$M71,rennerstabel!$E:$K,5,0)+VLOOKUP(Deelnemers!$N71,rennerstabel!$E:$K,5,0)+VLOOKUP(Deelnemers!$O71,rennerstabel!$E:$K,5,0)+VLOOKUP(Deelnemers!$P71,rennerstabel!$E:$K,5,0)+VLOOKUP(Deelnemers!$Q71,rennerstabel!$E:$K,5,0)+VLOOKUP(Deelnemers!$R71,rennerstabel!$E:$K,5,0)+VLOOKUP(Deelnemers!$S71,rennerstabel!$E:$K,5,0)+VLOOKUP(Deelnemers!$T71,rennerstabel!$E:$K,5,0)+VLOOKUP(Deelnemers!$U71,rennerstabel!$E:$K,5,0)+VLOOKUP(Deelnemers!$V71,rennerstabel!$E:$K,5,0)+VLOOKUP(Deelnemers!$W71,rennerstabel!$E:$K,5,0)</f>
        <v>50</v>
      </c>
      <c r="AP71" s="55">
        <f>VLOOKUP(Deelnemers!$I71,rennerstabel!$E:$K,6,0)*2+VLOOKUP(Deelnemers!$J71,rennerstabel!$E:$K,6,0)+VLOOKUP(Deelnemers!$K71,rennerstabel!$E:$K,6,0)+VLOOKUP(Deelnemers!$L71,rennerstabel!$E:$K,6,0)+VLOOKUP(Deelnemers!$M71,rennerstabel!$E:$K,6,0)+VLOOKUP(Deelnemers!$N71,rennerstabel!$E:$K,6,0)+VLOOKUP(Deelnemers!$O71,rennerstabel!$E:$K,6,0)+VLOOKUP(Deelnemers!$P71,rennerstabel!$E:$K,6,0)+VLOOKUP(Deelnemers!$Q71,rennerstabel!$E:$K,6,0)+VLOOKUP(Deelnemers!$R71,rennerstabel!$E:$K,6,0)+VLOOKUP(Deelnemers!$S71,rennerstabel!$E:$K,6,0)+VLOOKUP(Deelnemers!$T71,rennerstabel!$E:$K,6,0)+VLOOKUP(Deelnemers!$U71,rennerstabel!$E:$K,6,0)+VLOOKUP(Deelnemers!$V71,rennerstabel!$E:$K,6,0)+VLOOKUP(Deelnemers!$W71,rennerstabel!$E:$K,6,0)</f>
        <v>0</v>
      </c>
      <c r="AQ71" s="56">
        <f>VLOOKUP(Deelnemers!$I71,rennerstabel!$E:$K,7,0)*2+VLOOKUP(Deelnemers!$J71,rennerstabel!$E:$K,7,0)+VLOOKUP(Deelnemers!$K71,rennerstabel!$E:$K,7,0)+VLOOKUP(Deelnemers!$L71,rennerstabel!$E:$K,7,0)+VLOOKUP(Deelnemers!$M71,rennerstabel!$E:$K,7,0)+VLOOKUP(Deelnemers!$N71,rennerstabel!$E:$K,7,0)+VLOOKUP(Deelnemers!$O71,rennerstabel!$E:$K,7,0)+VLOOKUP(Deelnemers!$P71,rennerstabel!$E:$K,7,0)+VLOOKUP(Deelnemers!$Q71,rennerstabel!$E:$K,7,0)+VLOOKUP(Deelnemers!$R71,rennerstabel!$E:$K,7,0)+VLOOKUP(Deelnemers!$S71,rennerstabel!$E:$K,7,0)+VLOOKUP(Deelnemers!$T71,rennerstabel!$E:$K,7,0)+VLOOKUP(Deelnemers!$U71,rennerstabel!$E:$K,7,0)+VLOOKUP(Deelnemers!$V71,rennerstabel!$E:$K,7,0)+VLOOKUP(Deelnemers!$W71,rennerstabel!$E:$K,7,0)</f>
        <v>0</v>
      </c>
      <c r="AR71" s="63">
        <f>Deelnemers!$AN71</f>
        <v>50</v>
      </c>
      <c r="AS71" s="170" t="s">
        <v>644</v>
      </c>
      <c r="AT71" s="52">
        <f>RANK(Deelnemers!$AN71,Deelnemers!$AN$2:$AN$125)</f>
        <v>27</v>
      </c>
      <c r="AU71" s="154">
        <f t="shared" si="3"/>
        <v>1</v>
      </c>
      <c r="AV71" s="22" t="s">
        <v>14</v>
      </c>
      <c r="AX71" s="154" t="s">
        <v>757</v>
      </c>
      <c r="AY71" s="154">
        <f>IFERROR(HLOOKUP($AY$1,Deelnemers!$I71:$W71,1,FALSE),0)</f>
        <v>0</v>
      </c>
    </row>
    <row r="72" spans="1:51" s="154" customFormat="1" x14ac:dyDescent="0.25">
      <c r="A72" s="52" t="str">
        <f>CONCATENATE(Deelnemers!$B72," - ",AS72)</f>
        <v>71 - Gerrit T.</v>
      </c>
      <c r="B72" s="49">
        <v>71</v>
      </c>
      <c r="C72" s="176" t="s">
        <v>647</v>
      </c>
      <c r="D72" s="51" t="s">
        <v>646</v>
      </c>
      <c r="E72" s="51" t="s">
        <v>303</v>
      </c>
      <c r="F72" s="190" t="str">
        <f>VLOOKUP(Deelnemers!$B72,Deelnemers!$B$129:$D$303,3,0)</f>
        <v>Team Ineos Grenadiers</v>
      </c>
      <c r="G72" s="51" t="s">
        <v>541</v>
      </c>
      <c r="H72" s="52"/>
      <c r="I72" s="52">
        <v>21</v>
      </c>
      <c r="J72" s="52">
        <v>1</v>
      </c>
      <c r="K72" s="52">
        <v>11</v>
      </c>
      <c r="L72" s="52">
        <v>12</v>
      </c>
      <c r="M72" s="52">
        <v>18</v>
      </c>
      <c r="N72" s="52">
        <v>33</v>
      </c>
      <c r="O72" s="52">
        <v>61</v>
      </c>
      <c r="P72" s="52">
        <v>62</v>
      </c>
      <c r="Q72" s="52">
        <v>73</v>
      </c>
      <c r="R72" s="52">
        <v>81</v>
      </c>
      <c r="S72" s="52">
        <v>91</v>
      </c>
      <c r="T72" s="52">
        <v>111</v>
      </c>
      <c r="U72" s="52">
        <v>142</v>
      </c>
      <c r="V72" s="52">
        <v>181</v>
      </c>
      <c r="W72" s="52">
        <v>185</v>
      </c>
      <c r="X72" s="52"/>
      <c r="Y72" s="52">
        <f>VLOOKUP(Deelnemers!$I72,rennerstabel!$E:$H,4,0)*2</f>
        <v>0</v>
      </c>
      <c r="Z72" s="52">
        <f>VLOOKUP(Deelnemers!$J72,rennerstabel!$E:$H,4,0)</f>
        <v>0</v>
      </c>
      <c r="AA72" s="52">
        <f>VLOOKUP(Deelnemers!$K72,rennerstabel!$E:$H,4,0)</f>
        <v>0</v>
      </c>
      <c r="AB72" s="52">
        <f>VLOOKUP(Deelnemers!$L72,rennerstabel!$E:$H,4,0)</f>
        <v>0</v>
      </c>
      <c r="AC72" s="52">
        <f>VLOOKUP(Deelnemers!$M72,rennerstabel!$E:$H,4,0)</f>
        <v>0</v>
      </c>
      <c r="AD72" s="52">
        <f>VLOOKUP(Deelnemers!$N72,rennerstabel!$E:$H,4,0)</f>
        <v>0</v>
      </c>
      <c r="AE72" s="52">
        <f>VLOOKUP(Deelnemers!$O72,rennerstabel!$E:$H,4,0)</f>
        <v>0</v>
      </c>
      <c r="AF72" s="52">
        <f>VLOOKUP(Deelnemers!$P72,rennerstabel!$E:$H,4,0)</f>
        <v>0</v>
      </c>
      <c r="AG72" s="52">
        <f>VLOOKUP(Deelnemers!$Q72,rennerstabel!$E:$H,4,0)</f>
        <v>15</v>
      </c>
      <c r="AH72" s="52">
        <f>VLOOKUP(Deelnemers!$R72,rennerstabel!$E:$H,4,0)</f>
        <v>10</v>
      </c>
      <c r="AI72" s="52">
        <f>VLOOKUP(Deelnemers!$S72,rennerstabel!$E:$H,4,0)</f>
        <v>0</v>
      </c>
      <c r="AJ72" s="52">
        <f>VLOOKUP(Deelnemers!$T72,rennerstabel!$E:$H,4,0)</f>
        <v>0</v>
      </c>
      <c r="AK72" s="52">
        <f>VLOOKUP(Deelnemers!$U72,rennerstabel!$E:$H,4,0)</f>
        <v>0</v>
      </c>
      <c r="AL72" s="52">
        <f>VLOOKUP(Deelnemers!$V72,rennerstabel!$E:$H,4,0)</f>
        <v>0</v>
      </c>
      <c r="AM72" s="52">
        <f>VLOOKUP(Deelnemers!$W72,rennerstabel!$E:$H,4,0)</f>
        <v>0</v>
      </c>
      <c r="AN72" s="53">
        <f t="shared" si="2"/>
        <v>25</v>
      </c>
      <c r="AO72" s="54">
        <f>VLOOKUP(Deelnemers!$I72,rennerstabel!$E:$K,5,0)*2+VLOOKUP(Deelnemers!$J72,rennerstabel!$E:$K,5,0)+VLOOKUP(Deelnemers!$K72,rennerstabel!$E:$K,5,0)+VLOOKUP(Deelnemers!$L72,rennerstabel!$E:$K,5,0)+VLOOKUP(Deelnemers!$M72,rennerstabel!$E:$K,5,0)+VLOOKUP(Deelnemers!$N72,rennerstabel!$E:$K,5,0)+VLOOKUP(Deelnemers!$O72,rennerstabel!$E:$K,5,0)+VLOOKUP(Deelnemers!$P72,rennerstabel!$E:$K,5,0)+VLOOKUP(Deelnemers!$Q72,rennerstabel!$E:$K,5,0)+VLOOKUP(Deelnemers!$R72,rennerstabel!$E:$K,5,0)+VLOOKUP(Deelnemers!$S72,rennerstabel!$E:$K,5,0)+VLOOKUP(Deelnemers!$T72,rennerstabel!$E:$K,5,0)+VLOOKUP(Deelnemers!$U72,rennerstabel!$E:$K,5,0)+VLOOKUP(Deelnemers!$V72,rennerstabel!$E:$K,5,0)+VLOOKUP(Deelnemers!$W72,rennerstabel!$E:$K,5,0)</f>
        <v>25</v>
      </c>
      <c r="AP72" s="55">
        <f>VLOOKUP(Deelnemers!$I72,rennerstabel!$E:$K,6,0)*2+VLOOKUP(Deelnemers!$J72,rennerstabel!$E:$K,6,0)+VLOOKUP(Deelnemers!$K72,rennerstabel!$E:$K,6,0)+VLOOKUP(Deelnemers!$L72,rennerstabel!$E:$K,6,0)+VLOOKUP(Deelnemers!$M72,rennerstabel!$E:$K,6,0)+VLOOKUP(Deelnemers!$N72,rennerstabel!$E:$K,6,0)+VLOOKUP(Deelnemers!$O72,rennerstabel!$E:$K,6,0)+VLOOKUP(Deelnemers!$P72,rennerstabel!$E:$K,6,0)+VLOOKUP(Deelnemers!$Q72,rennerstabel!$E:$K,6,0)+VLOOKUP(Deelnemers!$R72,rennerstabel!$E:$K,6,0)+VLOOKUP(Deelnemers!$S72,rennerstabel!$E:$K,6,0)+VLOOKUP(Deelnemers!$T72,rennerstabel!$E:$K,6,0)+VLOOKUP(Deelnemers!$U72,rennerstabel!$E:$K,6,0)+VLOOKUP(Deelnemers!$V72,rennerstabel!$E:$K,6,0)+VLOOKUP(Deelnemers!$W72,rennerstabel!$E:$K,6,0)</f>
        <v>0</v>
      </c>
      <c r="AQ72" s="56">
        <f>VLOOKUP(Deelnemers!$I72,rennerstabel!$E:$K,7,0)*2+VLOOKUP(Deelnemers!$J72,rennerstabel!$E:$K,7,0)+VLOOKUP(Deelnemers!$K72,rennerstabel!$E:$K,7,0)+VLOOKUP(Deelnemers!$L72,rennerstabel!$E:$K,7,0)+VLOOKUP(Deelnemers!$M72,rennerstabel!$E:$K,7,0)+VLOOKUP(Deelnemers!$N72,rennerstabel!$E:$K,7,0)+VLOOKUP(Deelnemers!$O72,rennerstabel!$E:$K,7,0)+VLOOKUP(Deelnemers!$P72,rennerstabel!$E:$K,7,0)+VLOOKUP(Deelnemers!$Q72,rennerstabel!$E:$K,7,0)+VLOOKUP(Deelnemers!$R72,rennerstabel!$E:$K,7,0)+VLOOKUP(Deelnemers!$S72,rennerstabel!$E:$K,7,0)+VLOOKUP(Deelnemers!$T72,rennerstabel!$E:$K,7,0)+VLOOKUP(Deelnemers!$U72,rennerstabel!$E:$K,7,0)+VLOOKUP(Deelnemers!$V72,rennerstabel!$E:$K,7,0)+VLOOKUP(Deelnemers!$W72,rennerstabel!$E:$K,7,0)</f>
        <v>0</v>
      </c>
      <c r="AR72" s="58">
        <f>Deelnemers!$AN72</f>
        <v>25</v>
      </c>
      <c r="AS72" s="170" t="s">
        <v>648</v>
      </c>
      <c r="AT72" s="52">
        <f>RANK(Deelnemers!$AN72,Deelnemers!$AN$2:$AN$125)</f>
        <v>86</v>
      </c>
      <c r="AU72" s="154">
        <f t="shared" si="3"/>
        <v>1</v>
      </c>
      <c r="AV72" s="22" t="s">
        <v>14</v>
      </c>
      <c r="AX72" s="154" t="s">
        <v>758</v>
      </c>
      <c r="AY72" s="154">
        <f>IFERROR(HLOOKUP($AY$1,Deelnemers!$I72:$W72,1,FALSE),0)</f>
        <v>0</v>
      </c>
    </row>
    <row r="73" spans="1:51" s="154" customFormat="1" x14ac:dyDescent="0.25">
      <c r="A73" s="62" t="str">
        <f>CONCATENATE(Deelnemers!$B73," - ",AS73)</f>
        <v>72 - René Kl.</v>
      </c>
      <c r="B73" s="59">
        <v>72</v>
      </c>
      <c r="C73" s="177" t="s">
        <v>14</v>
      </c>
      <c r="D73" s="60" t="s">
        <v>14</v>
      </c>
      <c r="E73" s="61" t="s">
        <v>303</v>
      </c>
      <c r="F73" s="189" t="str">
        <f>VLOOKUP(Deelnemers!$B73,Deelnemers!$B$129:$D$303,3,0)</f>
        <v>NTT Pro Cycling</v>
      </c>
      <c r="G73" s="51" t="s">
        <v>541</v>
      </c>
      <c r="H73" s="62"/>
      <c r="I73" s="62">
        <v>11</v>
      </c>
      <c r="J73" s="62">
        <v>1</v>
      </c>
      <c r="K73" s="62">
        <v>2</v>
      </c>
      <c r="L73" s="62">
        <v>21</v>
      </c>
      <c r="M73" s="62">
        <v>22</v>
      </c>
      <c r="N73" s="62">
        <v>33</v>
      </c>
      <c r="O73" s="62">
        <v>51</v>
      </c>
      <c r="P73" s="64">
        <v>61</v>
      </c>
      <c r="Q73" s="62">
        <v>65</v>
      </c>
      <c r="R73" s="62">
        <v>81</v>
      </c>
      <c r="S73" s="62">
        <v>111</v>
      </c>
      <c r="T73" s="62">
        <v>142</v>
      </c>
      <c r="U73" s="62">
        <v>181</v>
      </c>
      <c r="V73" s="62">
        <v>184</v>
      </c>
      <c r="W73" s="62">
        <v>185</v>
      </c>
      <c r="X73" s="62"/>
      <c r="Y73" s="62">
        <f>VLOOKUP(Deelnemers!$I73,rennerstabel!$E:$H,4,0)*2</f>
        <v>0</v>
      </c>
      <c r="Z73" s="62">
        <f>VLOOKUP(Deelnemers!$J73,rennerstabel!$E:$H,4,0)</f>
        <v>0</v>
      </c>
      <c r="AA73" s="62">
        <f>VLOOKUP(Deelnemers!$K73,rennerstabel!$E:$H,4,0)</f>
        <v>0</v>
      </c>
      <c r="AB73" s="62">
        <f>VLOOKUP(Deelnemers!$L73,rennerstabel!$E:$H,4,0)</f>
        <v>0</v>
      </c>
      <c r="AC73" s="62">
        <f>VLOOKUP(Deelnemers!$M73,rennerstabel!$E:$H,4,0)</f>
        <v>20</v>
      </c>
      <c r="AD73" s="62">
        <f>VLOOKUP(Deelnemers!$N73,rennerstabel!$E:$H,4,0)</f>
        <v>0</v>
      </c>
      <c r="AE73" s="62">
        <f>VLOOKUP(Deelnemers!$O73,rennerstabel!$E:$H,4,0)</f>
        <v>0</v>
      </c>
      <c r="AF73" s="62">
        <f>VLOOKUP(Deelnemers!$P73,rennerstabel!$E:$H,4,0)</f>
        <v>0</v>
      </c>
      <c r="AG73" s="62">
        <f>VLOOKUP(Deelnemers!$Q73,rennerstabel!$E:$H,4,0)</f>
        <v>0</v>
      </c>
      <c r="AH73" s="62">
        <f>VLOOKUP(Deelnemers!$R73,rennerstabel!$E:$H,4,0)</f>
        <v>10</v>
      </c>
      <c r="AI73" s="62">
        <f>VLOOKUP(Deelnemers!$S73,rennerstabel!$E:$H,4,0)</f>
        <v>0</v>
      </c>
      <c r="AJ73" s="62">
        <f>VLOOKUP(Deelnemers!$T73,rennerstabel!$E:$H,4,0)</f>
        <v>0</v>
      </c>
      <c r="AK73" s="62">
        <f>VLOOKUP(Deelnemers!$U73,rennerstabel!$E:$H,4,0)</f>
        <v>0</v>
      </c>
      <c r="AL73" s="62">
        <f>VLOOKUP(Deelnemers!$V73,rennerstabel!$E:$H,4,0)</f>
        <v>0</v>
      </c>
      <c r="AM73" s="62">
        <f>VLOOKUP(Deelnemers!$W73,rennerstabel!$E:$H,4,0)</f>
        <v>0</v>
      </c>
      <c r="AN73" s="53">
        <f t="shared" si="2"/>
        <v>30</v>
      </c>
      <c r="AO73" s="54">
        <f>VLOOKUP(Deelnemers!$I73,rennerstabel!$E:$K,5,0)*2+VLOOKUP(Deelnemers!$J73,rennerstabel!$E:$K,5,0)+VLOOKUP(Deelnemers!$K73,rennerstabel!$E:$K,5,0)+VLOOKUP(Deelnemers!$L73,rennerstabel!$E:$K,5,0)+VLOOKUP(Deelnemers!$M73,rennerstabel!$E:$K,5,0)+VLOOKUP(Deelnemers!$N73,rennerstabel!$E:$K,5,0)+VLOOKUP(Deelnemers!$O73,rennerstabel!$E:$K,5,0)+VLOOKUP(Deelnemers!$P73,rennerstabel!$E:$K,5,0)+VLOOKUP(Deelnemers!$Q73,rennerstabel!$E:$K,5,0)+VLOOKUP(Deelnemers!$R73,rennerstabel!$E:$K,5,0)+VLOOKUP(Deelnemers!$S73,rennerstabel!$E:$K,5,0)+VLOOKUP(Deelnemers!$T73,rennerstabel!$E:$K,5,0)+VLOOKUP(Deelnemers!$U73,rennerstabel!$E:$K,5,0)+VLOOKUP(Deelnemers!$V73,rennerstabel!$E:$K,5,0)+VLOOKUP(Deelnemers!$W73,rennerstabel!$E:$K,5,0)</f>
        <v>30</v>
      </c>
      <c r="AP73" s="55">
        <f>VLOOKUP(Deelnemers!$I73,rennerstabel!$E:$K,6,0)*2+VLOOKUP(Deelnemers!$J73,rennerstabel!$E:$K,6,0)+VLOOKUP(Deelnemers!$K73,rennerstabel!$E:$K,6,0)+VLOOKUP(Deelnemers!$L73,rennerstabel!$E:$K,6,0)+VLOOKUP(Deelnemers!$M73,rennerstabel!$E:$K,6,0)+VLOOKUP(Deelnemers!$N73,rennerstabel!$E:$K,6,0)+VLOOKUP(Deelnemers!$O73,rennerstabel!$E:$K,6,0)+VLOOKUP(Deelnemers!$P73,rennerstabel!$E:$K,6,0)+VLOOKUP(Deelnemers!$Q73,rennerstabel!$E:$K,6,0)+VLOOKUP(Deelnemers!$R73,rennerstabel!$E:$K,6,0)+VLOOKUP(Deelnemers!$S73,rennerstabel!$E:$K,6,0)+VLOOKUP(Deelnemers!$T73,rennerstabel!$E:$K,6,0)+VLOOKUP(Deelnemers!$U73,rennerstabel!$E:$K,6,0)+VLOOKUP(Deelnemers!$V73,rennerstabel!$E:$K,6,0)+VLOOKUP(Deelnemers!$W73,rennerstabel!$E:$K,6,0)</f>
        <v>0</v>
      </c>
      <c r="AQ73" s="56">
        <f>VLOOKUP(Deelnemers!$I73,rennerstabel!$E:$K,7,0)*2+VLOOKUP(Deelnemers!$J73,rennerstabel!$E:$K,7,0)+VLOOKUP(Deelnemers!$K73,rennerstabel!$E:$K,7,0)+VLOOKUP(Deelnemers!$L73,rennerstabel!$E:$K,7,0)+VLOOKUP(Deelnemers!$M73,rennerstabel!$E:$K,7,0)+VLOOKUP(Deelnemers!$N73,rennerstabel!$E:$K,7,0)+VLOOKUP(Deelnemers!$O73,rennerstabel!$E:$K,7,0)+VLOOKUP(Deelnemers!$P73,rennerstabel!$E:$K,7,0)+VLOOKUP(Deelnemers!$Q73,rennerstabel!$E:$K,7,0)+VLOOKUP(Deelnemers!$R73,rennerstabel!$E:$K,7,0)+VLOOKUP(Deelnemers!$S73,rennerstabel!$E:$K,7,0)+VLOOKUP(Deelnemers!$T73,rennerstabel!$E:$K,7,0)+VLOOKUP(Deelnemers!$U73,rennerstabel!$E:$K,7,0)+VLOOKUP(Deelnemers!$V73,rennerstabel!$E:$K,7,0)+VLOOKUP(Deelnemers!$W73,rennerstabel!$E:$K,7,0)</f>
        <v>0</v>
      </c>
      <c r="AR73" s="63">
        <f>Deelnemers!$AN73</f>
        <v>30</v>
      </c>
      <c r="AS73" s="170" t="s">
        <v>646</v>
      </c>
      <c r="AT73" s="52">
        <f>RANK(Deelnemers!$AN73,Deelnemers!$AN$2:$AN$125)</f>
        <v>77</v>
      </c>
      <c r="AU73" s="154">
        <f t="shared" si="3"/>
        <v>1</v>
      </c>
      <c r="AV73" s="22" t="s">
        <v>14</v>
      </c>
      <c r="AX73" s="154" t="s">
        <v>758</v>
      </c>
      <c r="AY73" s="154">
        <f>IFERROR(HLOOKUP($AY$1,Deelnemers!$I73:$W73,1,FALSE),0)</f>
        <v>0</v>
      </c>
    </row>
    <row r="74" spans="1:51" s="154" customFormat="1" x14ac:dyDescent="0.25">
      <c r="A74" s="52" t="str">
        <f>CONCATENATE(Deelnemers!$B74," - ",AS74)</f>
        <v>73 - Jochem L.</v>
      </c>
      <c r="B74" s="49">
        <v>73</v>
      </c>
      <c r="C74" s="176" t="s">
        <v>14</v>
      </c>
      <c r="D74" s="51" t="s">
        <v>14</v>
      </c>
      <c r="E74" s="51" t="s">
        <v>306</v>
      </c>
      <c r="F74" s="190" t="str">
        <f>VLOOKUP(Deelnemers!$B74,Deelnemers!$B$129:$D$303,3,0)</f>
        <v>NTT Pro Cycling</v>
      </c>
      <c r="G74" s="51" t="s">
        <v>541</v>
      </c>
      <c r="H74" s="52"/>
      <c r="I74" s="52">
        <v>12</v>
      </c>
      <c r="J74" s="52">
        <v>11</v>
      </c>
      <c r="K74" s="52">
        <v>31</v>
      </c>
      <c r="L74" s="52">
        <v>21</v>
      </c>
      <c r="M74" s="52">
        <v>22</v>
      </c>
      <c r="N74" s="52">
        <v>8</v>
      </c>
      <c r="O74" s="52">
        <v>184</v>
      </c>
      <c r="P74" s="52">
        <v>73</v>
      </c>
      <c r="Q74" s="52">
        <v>33</v>
      </c>
      <c r="R74" s="52">
        <v>1</v>
      </c>
      <c r="S74" s="52">
        <v>111</v>
      </c>
      <c r="T74" s="52">
        <v>152</v>
      </c>
      <c r="U74" s="52">
        <v>103</v>
      </c>
      <c r="V74" s="52">
        <v>65</v>
      </c>
      <c r="W74" s="52">
        <v>74</v>
      </c>
      <c r="X74" s="52"/>
      <c r="Y74" s="52">
        <f>VLOOKUP(Deelnemers!$I74,rennerstabel!$E:$H,4,0)*2</f>
        <v>0</v>
      </c>
      <c r="Z74" s="52">
        <f>VLOOKUP(Deelnemers!$J74,rennerstabel!$E:$H,4,0)</f>
        <v>0</v>
      </c>
      <c r="AA74" s="52">
        <f>VLOOKUP(Deelnemers!$K74,rennerstabel!$E:$H,4,0)</f>
        <v>0</v>
      </c>
      <c r="AB74" s="52">
        <f>VLOOKUP(Deelnemers!$L74,rennerstabel!$E:$H,4,0)</f>
        <v>0</v>
      </c>
      <c r="AC74" s="52">
        <f>VLOOKUP(Deelnemers!$M74,rennerstabel!$E:$H,4,0)</f>
        <v>20</v>
      </c>
      <c r="AD74" s="52">
        <f>VLOOKUP(Deelnemers!$N74,rennerstabel!$E:$H,4,0)</f>
        <v>0</v>
      </c>
      <c r="AE74" s="52">
        <f>VLOOKUP(Deelnemers!$O74,rennerstabel!$E:$H,4,0)</f>
        <v>0</v>
      </c>
      <c r="AF74" s="52">
        <f>VLOOKUP(Deelnemers!$P74,rennerstabel!$E:$H,4,0)</f>
        <v>15</v>
      </c>
      <c r="AG74" s="52">
        <f>VLOOKUP(Deelnemers!$Q74,rennerstabel!$E:$H,4,0)</f>
        <v>0</v>
      </c>
      <c r="AH74" s="52">
        <f>VLOOKUP(Deelnemers!$R74,rennerstabel!$E:$H,4,0)</f>
        <v>0</v>
      </c>
      <c r="AI74" s="52">
        <f>VLOOKUP(Deelnemers!$S74,rennerstabel!$E:$H,4,0)</f>
        <v>0</v>
      </c>
      <c r="AJ74" s="52">
        <f>VLOOKUP(Deelnemers!$T74,rennerstabel!$E:$H,4,0)</f>
        <v>9</v>
      </c>
      <c r="AK74" s="52">
        <f>VLOOKUP(Deelnemers!$U74,rennerstabel!$E:$H,4,0)</f>
        <v>0</v>
      </c>
      <c r="AL74" s="52">
        <f>VLOOKUP(Deelnemers!$V74,rennerstabel!$E:$H,4,0)</f>
        <v>0</v>
      </c>
      <c r="AM74" s="52">
        <f>VLOOKUP(Deelnemers!$W74,rennerstabel!$E:$H,4,0)</f>
        <v>0</v>
      </c>
      <c r="AN74" s="53">
        <f t="shared" si="2"/>
        <v>44</v>
      </c>
      <c r="AO74" s="54">
        <f>VLOOKUP(Deelnemers!$I74,rennerstabel!$E:$K,5,0)*2+VLOOKUP(Deelnemers!$J74,rennerstabel!$E:$K,5,0)+VLOOKUP(Deelnemers!$K74,rennerstabel!$E:$K,5,0)+VLOOKUP(Deelnemers!$L74,rennerstabel!$E:$K,5,0)+VLOOKUP(Deelnemers!$M74,rennerstabel!$E:$K,5,0)+VLOOKUP(Deelnemers!$N74,rennerstabel!$E:$K,5,0)+VLOOKUP(Deelnemers!$O74,rennerstabel!$E:$K,5,0)+VLOOKUP(Deelnemers!$P74,rennerstabel!$E:$K,5,0)+VLOOKUP(Deelnemers!$Q74,rennerstabel!$E:$K,5,0)+VLOOKUP(Deelnemers!$R74,rennerstabel!$E:$K,5,0)+VLOOKUP(Deelnemers!$S74,rennerstabel!$E:$K,5,0)+VLOOKUP(Deelnemers!$T74,rennerstabel!$E:$K,5,0)+VLOOKUP(Deelnemers!$U74,rennerstabel!$E:$K,5,0)+VLOOKUP(Deelnemers!$V74,rennerstabel!$E:$K,5,0)+VLOOKUP(Deelnemers!$W74,rennerstabel!$E:$K,5,0)</f>
        <v>44</v>
      </c>
      <c r="AP74" s="55">
        <f>VLOOKUP(Deelnemers!$I74,rennerstabel!$E:$K,6,0)*2+VLOOKUP(Deelnemers!$J74,rennerstabel!$E:$K,6,0)+VLOOKUP(Deelnemers!$K74,rennerstabel!$E:$K,6,0)+VLOOKUP(Deelnemers!$L74,rennerstabel!$E:$K,6,0)+VLOOKUP(Deelnemers!$M74,rennerstabel!$E:$K,6,0)+VLOOKUP(Deelnemers!$N74,rennerstabel!$E:$K,6,0)+VLOOKUP(Deelnemers!$O74,rennerstabel!$E:$K,6,0)+VLOOKUP(Deelnemers!$P74,rennerstabel!$E:$K,6,0)+VLOOKUP(Deelnemers!$Q74,rennerstabel!$E:$K,6,0)+VLOOKUP(Deelnemers!$R74,rennerstabel!$E:$K,6,0)+VLOOKUP(Deelnemers!$S74,rennerstabel!$E:$K,6,0)+VLOOKUP(Deelnemers!$T74,rennerstabel!$E:$K,6,0)+VLOOKUP(Deelnemers!$U74,rennerstabel!$E:$K,6,0)+VLOOKUP(Deelnemers!$V74,rennerstabel!$E:$K,6,0)+VLOOKUP(Deelnemers!$W74,rennerstabel!$E:$K,6,0)</f>
        <v>0</v>
      </c>
      <c r="AQ74" s="56">
        <f>VLOOKUP(Deelnemers!$I74,rennerstabel!$E:$K,7,0)*2+VLOOKUP(Deelnemers!$J74,rennerstabel!$E:$K,7,0)+VLOOKUP(Deelnemers!$K74,rennerstabel!$E:$K,7,0)+VLOOKUP(Deelnemers!$L74,rennerstabel!$E:$K,7,0)+VLOOKUP(Deelnemers!$M74,rennerstabel!$E:$K,7,0)+VLOOKUP(Deelnemers!$N74,rennerstabel!$E:$K,7,0)+VLOOKUP(Deelnemers!$O74,rennerstabel!$E:$K,7,0)+VLOOKUP(Deelnemers!$P74,rennerstabel!$E:$K,7,0)+VLOOKUP(Deelnemers!$Q74,rennerstabel!$E:$K,7,0)+VLOOKUP(Deelnemers!$R74,rennerstabel!$E:$K,7,0)+VLOOKUP(Deelnemers!$S74,rennerstabel!$E:$K,7,0)+VLOOKUP(Deelnemers!$T74,rennerstabel!$E:$K,7,0)+VLOOKUP(Deelnemers!$U74,rennerstabel!$E:$K,7,0)+VLOOKUP(Deelnemers!$V74,rennerstabel!$E:$K,7,0)+VLOOKUP(Deelnemers!$W74,rennerstabel!$E:$K,7,0)</f>
        <v>0</v>
      </c>
      <c r="AR74" s="58">
        <f>Deelnemers!$AN74</f>
        <v>44</v>
      </c>
      <c r="AS74" s="170" t="s">
        <v>649</v>
      </c>
      <c r="AT74" s="52">
        <f>RANK(Deelnemers!$AN74,Deelnemers!$AN$2:$AN$125)</f>
        <v>56</v>
      </c>
      <c r="AU74" s="154">
        <f t="shared" si="3"/>
        <v>1</v>
      </c>
      <c r="AV74" s="22" t="s">
        <v>14</v>
      </c>
      <c r="AX74" s="154" t="s">
        <v>758</v>
      </c>
      <c r="AY74" s="154">
        <f>IFERROR(HLOOKUP($AY$1,Deelnemers!$I74:$W74,1,FALSE),0)</f>
        <v>0</v>
      </c>
    </row>
    <row r="75" spans="1:51" s="154" customFormat="1" x14ac:dyDescent="0.25">
      <c r="A75" s="62" t="str">
        <f>CONCATENATE(Deelnemers!$B75," - ",AS75)</f>
        <v>74 - Marcia W.</v>
      </c>
      <c r="B75" s="59">
        <v>74</v>
      </c>
      <c r="C75" s="177" t="s">
        <v>650</v>
      </c>
      <c r="D75" s="60" t="s">
        <v>14</v>
      </c>
      <c r="E75" s="61" t="s">
        <v>300</v>
      </c>
      <c r="F75" s="189" t="str">
        <f>VLOOKUP(Deelnemers!$B75,Deelnemers!$B$129:$D$303,3,0)</f>
        <v>BORA Hansgrohe</v>
      </c>
      <c r="G75" s="51"/>
      <c r="H75" s="62"/>
      <c r="I75" s="62">
        <v>11</v>
      </c>
      <c r="J75" s="62">
        <v>1</v>
      </c>
      <c r="K75" s="62">
        <v>2</v>
      </c>
      <c r="L75" s="62">
        <v>8</v>
      </c>
      <c r="M75" s="62">
        <v>12</v>
      </c>
      <c r="N75" s="62">
        <v>22</v>
      </c>
      <c r="O75" s="62">
        <v>41</v>
      </c>
      <c r="P75" s="64">
        <v>51</v>
      </c>
      <c r="Q75" s="62">
        <v>61</v>
      </c>
      <c r="R75" s="62">
        <v>65</v>
      </c>
      <c r="S75" s="62">
        <v>73</v>
      </c>
      <c r="T75" s="62">
        <v>103</v>
      </c>
      <c r="U75" s="62">
        <v>183</v>
      </c>
      <c r="V75" s="62">
        <v>184</v>
      </c>
      <c r="W75" s="62">
        <v>191</v>
      </c>
      <c r="X75" s="62"/>
      <c r="Y75" s="62">
        <f>VLOOKUP(Deelnemers!$I75,rennerstabel!$E:$H,4,0)*2</f>
        <v>0</v>
      </c>
      <c r="Z75" s="62">
        <f>VLOOKUP(Deelnemers!$J75,rennerstabel!$E:$H,4,0)</f>
        <v>0</v>
      </c>
      <c r="AA75" s="62">
        <f>VLOOKUP(Deelnemers!$K75,rennerstabel!$E:$H,4,0)</f>
        <v>0</v>
      </c>
      <c r="AB75" s="62">
        <f>VLOOKUP(Deelnemers!$L75,rennerstabel!$E:$H,4,0)</f>
        <v>0</v>
      </c>
      <c r="AC75" s="62">
        <f>VLOOKUP(Deelnemers!$M75,rennerstabel!$E:$H,4,0)</f>
        <v>0</v>
      </c>
      <c r="AD75" s="62">
        <f>VLOOKUP(Deelnemers!$N75,rennerstabel!$E:$H,4,0)</f>
        <v>20</v>
      </c>
      <c r="AE75" s="62">
        <f>VLOOKUP(Deelnemers!$O75,rennerstabel!$E:$H,4,0)</f>
        <v>0</v>
      </c>
      <c r="AF75" s="62">
        <f>VLOOKUP(Deelnemers!$P75,rennerstabel!$E:$H,4,0)</f>
        <v>0</v>
      </c>
      <c r="AG75" s="62">
        <f>VLOOKUP(Deelnemers!$Q75,rennerstabel!$E:$H,4,0)</f>
        <v>0</v>
      </c>
      <c r="AH75" s="62">
        <f>VLOOKUP(Deelnemers!$R75,rennerstabel!$E:$H,4,0)</f>
        <v>0</v>
      </c>
      <c r="AI75" s="62">
        <f>VLOOKUP(Deelnemers!$S75,rennerstabel!$E:$H,4,0)</f>
        <v>15</v>
      </c>
      <c r="AJ75" s="62">
        <f>VLOOKUP(Deelnemers!$T75,rennerstabel!$E:$H,4,0)</f>
        <v>0</v>
      </c>
      <c r="AK75" s="62">
        <f>VLOOKUP(Deelnemers!$U75,rennerstabel!$E:$H,4,0)</f>
        <v>35</v>
      </c>
      <c r="AL75" s="62">
        <f>VLOOKUP(Deelnemers!$V75,rennerstabel!$E:$H,4,0)</f>
        <v>0</v>
      </c>
      <c r="AM75" s="62">
        <f>VLOOKUP(Deelnemers!$W75,rennerstabel!$E:$H,4,0)</f>
        <v>0</v>
      </c>
      <c r="AN75" s="53">
        <f t="shared" si="2"/>
        <v>70</v>
      </c>
      <c r="AO75" s="54">
        <f>VLOOKUP(Deelnemers!$I75,rennerstabel!$E:$K,5,0)*2+VLOOKUP(Deelnemers!$J75,rennerstabel!$E:$K,5,0)+VLOOKUP(Deelnemers!$K75,rennerstabel!$E:$K,5,0)+VLOOKUP(Deelnemers!$L75,rennerstabel!$E:$K,5,0)+VLOOKUP(Deelnemers!$M75,rennerstabel!$E:$K,5,0)+VLOOKUP(Deelnemers!$N75,rennerstabel!$E:$K,5,0)+VLOOKUP(Deelnemers!$O75,rennerstabel!$E:$K,5,0)+VLOOKUP(Deelnemers!$P75,rennerstabel!$E:$K,5,0)+VLOOKUP(Deelnemers!$Q75,rennerstabel!$E:$K,5,0)+VLOOKUP(Deelnemers!$R75,rennerstabel!$E:$K,5,0)+VLOOKUP(Deelnemers!$S75,rennerstabel!$E:$K,5,0)+VLOOKUP(Deelnemers!$T75,rennerstabel!$E:$K,5,0)+VLOOKUP(Deelnemers!$U75,rennerstabel!$E:$K,5,0)+VLOOKUP(Deelnemers!$V75,rennerstabel!$E:$K,5,0)+VLOOKUP(Deelnemers!$W75,rennerstabel!$E:$K,5,0)</f>
        <v>70</v>
      </c>
      <c r="AP75" s="55">
        <f>VLOOKUP(Deelnemers!$I75,rennerstabel!$E:$K,6,0)*2+VLOOKUP(Deelnemers!$J75,rennerstabel!$E:$K,6,0)+VLOOKUP(Deelnemers!$K75,rennerstabel!$E:$K,6,0)+VLOOKUP(Deelnemers!$L75,rennerstabel!$E:$K,6,0)+VLOOKUP(Deelnemers!$M75,rennerstabel!$E:$K,6,0)+VLOOKUP(Deelnemers!$N75,rennerstabel!$E:$K,6,0)+VLOOKUP(Deelnemers!$O75,rennerstabel!$E:$K,6,0)+VLOOKUP(Deelnemers!$P75,rennerstabel!$E:$K,6,0)+VLOOKUP(Deelnemers!$Q75,rennerstabel!$E:$K,6,0)+VLOOKUP(Deelnemers!$R75,rennerstabel!$E:$K,6,0)+VLOOKUP(Deelnemers!$S75,rennerstabel!$E:$K,6,0)+VLOOKUP(Deelnemers!$T75,rennerstabel!$E:$K,6,0)+VLOOKUP(Deelnemers!$U75,rennerstabel!$E:$K,6,0)+VLOOKUP(Deelnemers!$V75,rennerstabel!$E:$K,6,0)+VLOOKUP(Deelnemers!$W75,rennerstabel!$E:$K,6,0)</f>
        <v>0</v>
      </c>
      <c r="AQ75" s="56">
        <f>VLOOKUP(Deelnemers!$I75,rennerstabel!$E:$K,7,0)*2+VLOOKUP(Deelnemers!$J75,rennerstabel!$E:$K,7,0)+VLOOKUP(Deelnemers!$K75,rennerstabel!$E:$K,7,0)+VLOOKUP(Deelnemers!$L75,rennerstabel!$E:$K,7,0)+VLOOKUP(Deelnemers!$M75,rennerstabel!$E:$K,7,0)+VLOOKUP(Deelnemers!$N75,rennerstabel!$E:$K,7,0)+VLOOKUP(Deelnemers!$O75,rennerstabel!$E:$K,7,0)+VLOOKUP(Deelnemers!$P75,rennerstabel!$E:$K,7,0)+VLOOKUP(Deelnemers!$Q75,rennerstabel!$E:$K,7,0)+VLOOKUP(Deelnemers!$R75,rennerstabel!$E:$K,7,0)+VLOOKUP(Deelnemers!$S75,rennerstabel!$E:$K,7,0)+VLOOKUP(Deelnemers!$T75,rennerstabel!$E:$K,7,0)+VLOOKUP(Deelnemers!$U75,rennerstabel!$E:$K,7,0)+VLOOKUP(Deelnemers!$V75,rennerstabel!$E:$K,7,0)+VLOOKUP(Deelnemers!$W75,rennerstabel!$E:$K,7,0)</f>
        <v>0</v>
      </c>
      <c r="AR75" s="63">
        <f>Deelnemers!$AN75</f>
        <v>70</v>
      </c>
      <c r="AS75" s="170" t="s">
        <v>651</v>
      </c>
      <c r="AT75" s="52">
        <f>RANK(Deelnemers!$AN75,Deelnemers!$AN$2:$AN$125)</f>
        <v>11</v>
      </c>
      <c r="AU75" s="154">
        <f t="shared" si="3"/>
        <v>1</v>
      </c>
      <c r="AV75" s="22" t="s">
        <v>14</v>
      </c>
      <c r="AX75" s="154" t="s">
        <v>757</v>
      </c>
      <c r="AY75" s="154">
        <f>IFERROR(HLOOKUP($AY$1,Deelnemers!$I75:$W75,1,FALSE),0)</f>
        <v>0</v>
      </c>
    </row>
    <row r="76" spans="1:51" s="154" customFormat="1" x14ac:dyDescent="0.25">
      <c r="A76" s="52" t="str">
        <f>CONCATENATE(Deelnemers!$B76," - ",AS76)</f>
        <v>75 - Daphne de V.</v>
      </c>
      <c r="B76" s="49">
        <v>75</v>
      </c>
      <c r="C76" s="176" t="s">
        <v>653</v>
      </c>
      <c r="D76" s="51" t="s">
        <v>14</v>
      </c>
      <c r="E76" s="51" t="s">
        <v>302</v>
      </c>
      <c r="F76" s="190" t="str">
        <f>VLOOKUP(Deelnemers!$B76,Deelnemers!$B$129:$D$303,3,0)</f>
        <v>Mitchelton - Scott</v>
      </c>
      <c r="G76" s="51" t="s">
        <v>541</v>
      </c>
      <c r="H76" s="52"/>
      <c r="I76" s="52">
        <v>2</v>
      </c>
      <c r="J76" s="52">
        <v>11</v>
      </c>
      <c r="K76" s="52">
        <v>12</v>
      </c>
      <c r="L76" s="52">
        <v>15</v>
      </c>
      <c r="M76" s="52">
        <v>21</v>
      </c>
      <c r="N76" s="52">
        <v>61</v>
      </c>
      <c r="O76" s="52">
        <v>62</v>
      </c>
      <c r="P76" s="52">
        <v>101</v>
      </c>
      <c r="Q76" s="52">
        <v>111</v>
      </c>
      <c r="R76" s="52">
        <v>142</v>
      </c>
      <c r="S76" s="52">
        <v>171</v>
      </c>
      <c r="T76" s="52">
        <v>192</v>
      </c>
      <c r="U76" s="52">
        <v>191</v>
      </c>
      <c r="V76" s="52">
        <v>132</v>
      </c>
      <c r="W76" s="52">
        <v>14</v>
      </c>
      <c r="X76" s="52"/>
      <c r="Y76" s="52">
        <f>VLOOKUP(Deelnemers!$I76,rennerstabel!$E:$H,4,0)*2</f>
        <v>0</v>
      </c>
      <c r="Z76" s="52">
        <f>VLOOKUP(Deelnemers!$J76,rennerstabel!$E:$H,4,0)</f>
        <v>0</v>
      </c>
      <c r="AA76" s="52">
        <f>VLOOKUP(Deelnemers!$K76,rennerstabel!$E:$H,4,0)</f>
        <v>0</v>
      </c>
      <c r="AB76" s="52">
        <f>VLOOKUP(Deelnemers!$L76,rennerstabel!$E:$H,4,0)</f>
        <v>0</v>
      </c>
      <c r="AC76" s="52">
        <f>VLOOKUP(Deelnemers!$M76,rennerstabel!$E:$H,4,0)</f>
        <v>0</v>
      </c>
      <c r="AD76" s="52">
        <f>VLOOKUP(Deelnemers!$N76,rennerstabel!$E:$H,4,0)</f>
        <v>0</v>
      </c>
      <c r="AE76" s="52">
        <f>VLOOKUP(Deelnemers!$O76,rennerstabel!$E:$H,4,0)</f>
        <v>0</v>
      </c>
      <c r="AF76" s="52">
        <f>VLOOKUP(Deelnemers!$P76,rennerstabel!$E:$H,4,0)</f>
        <v>0</v>
      </c>
      <c r="AG76" s="52">
        <f>VLOOKUP(Deelnemers!$Q76,rennerstabel!$E:$H,4,0)</f>
        <v>0</v>
      </c>
      <c r="AH76" s="52">
        <f>VLOOKUP(Deelnemers!$R76,rennerstabel!$E:$H,4,0)</f>
        <v>0</v>
      </c>
      <c r="AI76" s="52">
        <f>VLOOKUP(Deelnemers!$S76,rennerstabel!$E:$H,4,0)</f>
        <v>0</v>
      </c>
      <c r="AJ76" s="52">
        <f>VLOOKUP(Deelnemers!$T76,rennerstabel!$E:$H,4,0)</f>
        <v>0</v>
      </c>
      <c r="AK76" s="52">
        <f>VLOOKUP(Deelnemers!$U76,rennerstabel!$E:$H,4,0)</f>
        <v>0</v>
      </c>
      <c r="AL76" s="52">
        <f>VLOOKUP(Deelnemers!$V76,rennerstabel!$E:$H,4,0)</f>
        <v>0</v>
      </c>
      <c r="AM76" s="52">
        <f>VLOOKUP(Deelnemers!$W76,rennerstabel!$E:$H,4,0)</f>
        <v>0</v>
      </c>
      <c r="AN76" s="53">
        <f t="shared" si="2"/>
        <v>0</v>
      </c>
      <c r="AO76" s="54">
        <f>VLOOKUP(Deelnemers!$I76,rennerstabel!$E:$K,5,0)*2+VLOOKUP(Deelnemers!$J76,rennerstabel!$E:$K,5,0)+VLOOKUP(Deelnemers!$K76,rennerstabel!$E:$K,5,0)+VLOOKUP(Deelnemers!$L76,rennerstabel!$E:$K,5,0)+VLOOKUP(Deelnemers!$M76,rennerstabel!$E:$K,5,0)+VLOOKUP(Deelnemers!$N76,rennerstabel!$E:$K,5,0)+VLOOKUP(Deelnemers!$O76,rennerstabel!$E:$K,5,0)+VLOOKUP(Deelnemers!$P76,rennerstabel!$E:$K,5,0)+VLOOKUP(Deelnemers!$Q76,rennerstabel!$E:$K,5,0)+VLOOKUP(Deelnemers!$R76,rennerstabel!$E:$K,5,0)+VLOOKUP(Deelnemers!$S76,rennerstabel!$E:$K,5,0)+VLOOKUP(Deelnemers!$T76,rennerstabel!$E:$K,5,0)+VLOOKUP(Deelnemers!$U76,rennerstabel!$E:$K,5,0)+VLOOKUP(Deelnemers!$V76,rennerstabel!$E:$K,5,0)+VLOOKUP(Deelnemers!$W76,rennerstabel!$E:$K,5,0)</f>
        <v>0</v>
      </c>
      <c r="AP76" s="55">
        <f>VLOOKUP(Deelnemers!$I76,rennerstabel!$E:$K,6,0)*2+VLOOKUP(Deelnemers!$J76,rennerstabel!$E:$K,6,0)+VLOOKUP(Deelnemers!$K76,rennerstabel!$E:$K,6,0)+VLOOKUP(Deelnemers!$L76,rennerstabel!$E:$K,6,0)+VLOOKUP(Deelnemers!$M76,rennerstabel!$E:$K,6,0)+VLOOKUP(Deelnemers!$N76,rennerstabel!$E:$K,6,0)+VLOOKUP(Deelnemers!$O76,rennerstabel!$E:$K,6,0)+VLOOKUP(Deelnemers!$P76,rennerstabel!$E:$K,6,0)+VLOOKUP(Deelnemers!$Q76,rennerstabel!$E:$K,6,0)+VLOOKUP(Deelnemers!$R76,rennerstabel!$E:$K,6,0)+VLOOKUP(Deelnemers!$S76,rennerstabel!$E:$K,6,0)+VLOOKUP(Deelnemers!$T76,rennerstabel!$E:$K,6,0)+VLOOKUP(Deelnemers!$U76,rennerstabel!$E:$K,6,0)+VLOOKUP(Deelnemers!$V76,rennerstabel!$E:$K,6,0)+VLOOKUP(Deelnemers!$W76,rennerstabel!$E:$K,6,0)</f>
        <v>0</v>
      </c>
      <c r="AQ76" s="56">
        <f>VLOOKUP(Deelnemers!$I76,rennerstabel!$E:$K,7,0)*2+VLOOKUP(Deelnemers!$J76,rennerstabel!$E:$K,7,0)+VLOOKUP(Deelnemers!$K76,rennerstabel!$E:$K,7,0)+VLOOKUP(Deelnemers!$L76,rennerstabel!$E:$K,7,0)+VLOOKUP(Deelnemers!$M76,rennerstabel!$E:$K,7,0)+VLOOKUP(Deelnemers!$N76,rennerstabel!$E:$K,7,0)+VLOOKUP(Deelnemers!$O76,rennerstabel!$E:$K,7,0)+VLOOKUP(Deelnemers!$P76,rennerstabel!$E:$K,7,0)+VLOOKUP(Deelnemers!$Q76,rennerstabel!$E:$K,7,0)+VLOOKUP(Deelnemers!$R76,rennerstabel!$E:$K,7,0)+VLOOKUP(Deelnemers!$S76,rennerstabel!$E:$K,7,0)+VLOOKUP(Deelnemers!$T76,rennerstabel!$E:$K,7,0)+VLOOKUP(Deelnemers!$U76,rennerstabel!$E:$K,7,0)+VLOOKUP(Deelnemers!$V76,rennerstabel!$E:$K,7,0)+VLOOKUP(Deelnemers!$W76,rennerstabel!$E:$K,7,0)</f>
        <v>0</v>
      </c>
      <c r="AR76" s="58">
        <f>Deelnemers!$AN76</f>
        <v>0</v>
      </c>
      <c r="AS76" s="170" t="s">
        <v>652</v>
      </c>
      <c r="AT76" s="52">
        <f>RANK(Deelnemers!$AN76,Deelnemers!$AN$2:$AN$125)</f>
        <v>118</v>
      </c>
      <c r="AU76" s="154">
        <f t="shared" si="3"/>
        <v>1</v>
      </c>
      <c r="AV76" s="22" t="s">
        <v>14</v>
      </c>
      <c r="AX76" s="154" t="s">
        <v>757</v>
      </c>
      <c r="AY76" s="154">
        <f>IFERROR(HLOOKUP($AY$1,Deelnemers!$I76:$W76,1,FALSE),0)</f>
        <v>0</v>
      </c>
    </row>
    <row r="77" spans="1:51" s="154" customFormat="1" x14ac:dyDescent="0.25">
      <c r="A77" s="62" t="str">
        <f>CONCATENATE(Deelnemers!$B77," - ",AS77)</f>
        <v>76 - Rita V.</v>
      </c>
      <c r="B77" s="59">
        <v>76</v>
      </c>
      <c r="C77" s="177" t="s">
        <v>14</v>
      </c>
      <c r="D77" s="60" t="s">
        <v>14</v>
      </c>
      <c r="E77" s="61" t="s">
        <v>299</v>
      </c>
      <c r="F77" s="189" t="str">
        <f>VLOOKUP(Deelnemers!$B77,Deelnemers!$B$129:$D$303,3,0)</f>
        <v>Jumbo Visma</v>
      </c>
      <c r="G77" s="51" t="s">
        <v>541</v>
      </c>
      <c r="H77" s="62"/>
      <c r="I77" s="62">
        <v>1</v>
      </c>
      <c r="J77" s="62">
        <v>8</v>
      </c>
      <c r="K77" s="62">
        <v>11</v>
      </c>
      <c r="L77" s="62">
        <v>12</v>
      </c>
      <c r="M77" s="62">
        <v>18</v>
      </c>
      <c r="N77" s="62">
        <v>21</v>
      </c>
      <c r="O77" s="62">
        <v>22</v>
      </c>
      <c r="P77" s="64">
        <v>33</v>
      </c>
      <c r="Q77" s="62">
        <v>61</v>
      </c>
      <c r="R77" s="62">
        <v>73</v>
      </c>
      <c r="S77" s="62">
        <v>104</v>
      </c>
      <c r="T77" s="62">
        <v>164</v>
      </c>
      <c r="U77" s="62">
        <v>171</v>
      </c>
      <c r="V77" s="62">
        <v>184</v>
      </c>
      <c r="W77" s="62">
        <v>191</v>
      </c>
      <c r="X77" s="62"/>
      <c r="Y77" s="62">
        <f>VLOOKUP(Deelnemers!$I77,rennerstabel!$E:$H,4,0)*2</f>
        <v>0</v>
      </c>
      <c r="Z77" s="62">
        <f>VLOOKUP(Deelnemers!$J77,rennerstabel!$E:$H,4,0)</f>
        <v>0</v>
      </c>
      <c r="AA77" s="62">
        <f>VLOOKUP(Deelnemers!$K77,rennerstabel!$E:$H,4,0)</f>
        <v>0</v>
      </c>
      <c r="AB77" s="62">
        <f>VLOOKUP(Deelnemers!$L77,rennerstabel!$E:$H,4,0)</f>
        <v>0</v>
      </c>
      <c r="AC77" s="62">
        <f>VLOOKUP(Deelnemers!$M77,rennerstabel!$E:$H,4,0)</f>
        <v>0</v>
      </c>
      <c r="AD77" s="62">
        <f>VLOOKUP(Deelnemers!$N77,rennerstabel!$E:$H,4,0)</f>
        <v>0</v>
      </c>
      <c r="AE77" s="62">
        <f>VLOOKUP(Deelnemers!$O77,rennerstabel!$E:$H,4,0)</f>
        <v>20</v>
      </c>
      <c r="AF77" s="62">
        <f>VLOOKUP(Deelnemers!$P77,rennerstabel!$E:$H,4,0)</f>
        <v>0</v>
      </c>
      <c r="AG77" s="62">
        <f>VLOOKUP(Deelnemers!$Q77,rennerstabel!$E:$H,4,0)</f>
        <v>0</v>
      </c>
      <c r="AH77" s="62">
        <f>VLOOKUP(Deelnemers!$R77,rennerstabel!$E:$H,4,0)</f>
        <v>15</v>
      </c>
      <c r="AI77" s="62">
        <f>VLOOKUP(Deelnemers!$S77,rennerstabel!$E:$H,4,0)</f>
        <v>0</v>
      </c>
      <c r="AJ77" s="62">
        <f>VLOOKUP(Deelnemers!$T77,rennerstabel!$E:$H,4,0)</f>
        <v>25</v>
      </c>
      <c r="AK77" s="62">
        <f>VLOOKUP(Deelnemers!$U77,rennerstabel!$E:$H,4,0)</f>
        <v>0</v>
      </c>
      <c r="AL77" s="62">
        <f>VLOOKUP(Deelnemers!$V77,rennerstabel!$E:$H,4,0)</f>
        <v>0</v>
      </c>
      <c r="AM77" s="62">
        <f>VLOOKUP(Deelnemers!$W77,rennerstabel!$E:$H,4,0)</f>
        <v>0</v>
      </c>
      <c r="AN77" s="53">
        <f t="shared" si="2"/>
        <v>60</v>
      </c>
      <c r="AO77" s="54">
        <f>VLOOKUP(Deelnemers!$I77,rennerstabel!$E:$K,5,0)*2+VLOOKUP(Deelnemers!$J77,rennerstabel!$E:$K,5,0)+VLOOKUP(Deelnemers!$K77,rennerstabel!$E:$K,5,0)+VLOOKUP(Deelnemers!$L77,rennerstabel!$E:$K,5,0)+VLOOKUP(Deelnemers!$M77,rennerstabel!$E:$K,5,0)+VLOOKUP(Deelnemers!$N77,rennerstabel!$E:$K,5,0)+VLOOKUP(Deelnemers!$O77,rennerstabel!$E:$K,5,0)+VLOOKUP(Deelnemers!$P77,rennerstabel!$E:$K,5,0)+VLOOKUP(Deelnemers!$Q77,rennerstabel!$E:$K,5,0)+VLOOKUP(Deelnemers!$R77,rennerstabel!$E:$K,5,0)+VLOOKUP(Deelnemers!$S77,rennerstabel!$E:$K,5,0)+VLOOKUP(Deelnemers!$T77,rennerstabel!$E:$K,5,0)+VLOOKUP(Deelnemers!$U77,rennerstabel!$E:$K,5,0)+VLOOKUP(Deelnemers!$V77,rennerstabel!$E:$K,5,0)+VLOOKUP(Deelnemers!$W77,rennerstabel!$E:$K,5,0)</f>
        <v>60</v>
      </c>
      <c r="AP77" s="55">
        <f>VLOOKUP(Deelnemers!$I77,rennerstabel!$E:$K,6,0)*2+VLOOKUP(Deelnemers!$J77,rennerstabel!$E:$K,6,0)+VLOOKUP(Deelnemers!$K77,rennerstabel!$E:$K,6,0)+VLOOKUP(Deelnemers!$L77,rennerstabel!$E:$K,6,0)+VLOOKUP(Deelnemers!$M77,rennerstabel!$E:$K,6,0)+VLOOKUP(Deelnemers!$N77,rennerstabel!$E:$K,6,0)+VLOOKUP(Deelnemers!$O77,rennerstabel!$E:$K,6,0)+VLOOKUP(Deelnemers!$P77,rennerstabel!$E:$K,6,0)+VLOOKUP(Deelnemers!$Q77,rennerstabel!$E:$K,6,0)+VLOOKUP(Deelnemers!$R77,rennerstabel!$E:$K,6,0)+VLOOKUP(Deelnemers!$S77,rennerstabel!$E:$K,6,0)+VLOOKUP(Deelnemers!$T77,rennerstabel!$E:$K,6,0)+VLOOKUP(Deelnemers!$U77,rennerstabel!$E:$K,6,0)+VLOOKUP(Deelnemers!$V77,rennerstabel!$E:$K,6,0)+VLOOKUP(Deelnemers!$W77,rennerstabel!$E:$K,6,0)</f>
        <v>0</v>
      </c>
      <c r="AQ77" s="56">
        <f>VLOOKUP(Deelnemers!$I77,rennerstabel!$E:$K,7,0)*2+VLOOKUP(Deelnemers!$J77,rennerstabel!$E:$K,7,0)+VLOOKUP(Deelnemers!$K77,rennerstabel!$E:$K,7,0)+VLOOKUP(Deelnemers!$L77,rennerstabel!$E:$K,7,0)+VLOOKUP(Deelnemers!$M77,rennerstabel!$E:$K,7,0)+VLOOKUP(Deelnemers!$N77,rennerstabel!$E:$K,7,0)+VLOOKUP(Deelnemers!$O77,rennerstabel!$E:$K,7,0)+VLOOKUP(Deelnemers!$P77,rennerstabel!$E:$K,7,0)+VLOOKUP(Deelnemers!$Q77,rennerstabel!$E:$K,7,0)+VLOOKUP(Deelnemers!$R77,rennerstabel!$E:$K,7,0)+VLOOKUP(Deelnemers!$S77,rennerstabel!$E:$K,7,0)+VLOOKUP(Deelnemers!$T77,rennerstabel!$E:$K,7,0)+VLOOKUP(Deelnemers!$U77,rennerstabel!$E:$K,7,0)+VLOOKUP(Deelnemers!$V77,rennerstabel!$E:$K,7,0)+VLOOKUP(Deelnemers!$W77,rennerstabel!$E:$K,7,0)</f>
        <v>0</v>
      </c>
      <c r="AR77" s="63">
        <f>Deelnemers!$AN77</f>
        <v>60</v>
      </c>
      <c r="AS77" s="170" t="s">
        <v>654</v>
      </c>
      <c r="AT77" s="52">
        <f>RANK(Deelnemers!$AN77,Deelnemers!$AN$2:$AN$125)</f>
        <v>17</v>
      </c>
      <c r="AU77" s="154">
        <f t="shared" si="3"/>
        <v>1</v>
      </c>
      <c r="AV77" s="22" t="s">
        <v>14</v>
      </c>
      <c r="AX77" s="154" t="s">
        <v>757</v>
      </c>
      <c r="AY77" s="154">
        <f>IFERROR(HLOOKUP($AY$1,Deelnemers!$I77:$W77,1,FALSE),0)</f>
        <v>0</v>
      </c>
    </row>
    <row r="78" spans="1:51" s="154" customFormat="1" x14ac:dyDescent="0.25">
      <c r="A78" s="52" t="str">
        <f>CONCATENATE(Deelnemers!$B78," - ",AS78)</f>
        <v>77 - Patricia U.</v>
      </c>
      <c r="B78" s="49">
        <v>77</v>
      </c>
      <c r="C78" s="176" t="s">
        <v>655</v>
      </c>
      <c r="D78" s="51" t="s">
        <v>14</v>
      </c>
      <c r="E78" s="51" t="s">
        <v>303</v>
      </c>
      <c r="F78" s="190" t="str">
        <f>VLOOKUP(Deelnemers!$B78,Deelnemers!$B$129:$D$303,3,0)</f>
        <v>CCC Team</v>
      </c>
      <c r="G78" s="51" t="s">
        <v>541</v>
      </c>
      <c r="H78" s="52"/>
      <c r="I78" s="52">
        <v>107</v>
      </c>
      <c r="J78" s="52">
        <v>117</v>
      </c>
      <c r="K78" s="52">
        <v>111</v>
      </c>
      <c r="L78" s="52">
        <v>233</v>
      </c>
      <c r="M78" s="52">
        <v>224</v>
      </c>
      <c r="N78" s="52">
        <v>206</v>
      </c>
      <c r="O78" s="52">
        <v>199</v>
      </c>
      <c r="P78" s="52">
        <v>189</v>
      </c>
      <c r="Q78" s="52">
        <v>171</v>
      </c>
      <c r="R78" s="52">
        <v>155</v>
      </c>
      <c r="S78" s="52">
        <v>146</v>
      </c>
      <c r="T78" s="52">
        <v>158</v>
      </c>
      <c r="U78" s="52">
        <v>113</v>
      </c>
      <c r="V78" s="52">
        <v>93</v>
      </c>
      <c r="W78" s="52">
        <v>18</v>
      </c>
      <c r="X78" s="52"/>
      <c r="Y78" s="52">
        <f>VLOOKUP(Deelnemers!$I78,rennerstabel!$E:$H,4,0)*2</f>
        <v>0</v>
      </c>
      <c r="Z78" s="52">
        <f>VLOOKUP(Deelnemers!$J78,rennerstabel!$E:$H,4,0)</f>
        <v>0</v>
      </c>
      <c r="AA78" s="52">
        <f>VLOOKUP(Deelnemers!$K78,rennerstabel!$E:$H,4,0)</f>
        <v>0</v>
      </c>
      <c r="AB78" s="52">
        <f>VLOOKUP(Deelnemers!$L78,rennerstabel!$E:$H,4,0)</f>
        <v>0</v>
      </c>
      <c r="AC78" s="52">
        <f>VLOOKUP(Deelnemers!$M78,rennerstabel!$E:$H,4,0)</f>
        <v>0</v>
      </c>
      <c r="AD78" s="52">
        <f>VLOOKUP(Deelnemers!$N78,rennerstabel!$E:$H,4,0)</f>
        <v>0</v>
      </c>
      <c r="AE78" s="52">
        <f>VLOOKUP(Deelnemers!$O78,rennerstabel!$E:$H,4,0)</f>
        <v>0</v>
      </c>
      <c r="AF78" s="52">
        <f>VLOOKUP(Deelnemers!$P78,rennerstabel!$E:$H,4,0)</f>
        <v>0</v>
      </c>
      <c r="AG78" s="52">
        <f>VLOOKUP(Deelnemers!$Q78,rennerstabel!$E:$H,4,0)</f>
        <v>0</v>
      </c>
      <c r="AH78" s="52">
        <f>VLOOKUP(Deelnemers!$R78,rennerstabel!$E:$H,4,0)</f>
        <v>0</v>
      </c>
      <c r="AI78" s="52">
        <f>VLOOKUP(Deelnemers!$S78,rennerstabel!$E:$H,4,0)</f>
        <v>0</v>
      </c>
      <c r="AJ78" s="52">
        <f>VLOOKUP(Deelnemers!$T78,rennerstabel!$E:$H,4,0)</f>
        <v>0</v>
      </c>
      <c r="AK78" s="52">
        <f>VLOOKUP(Deelnemers!$U78,rennerstabel!$E:$H,4,0)</f>
        <v>0</v>
      </c>
      <c r="AL78" s="52">
        <f>VLOOKUP(Deelnemers!$V78,rennerstabel!$E:$H,4,0)</f>
        <v>4</v>
      </c>
      <c r="AM78" s="52">
        <f>VLOOKUP(Deelnemers!$W78,rennerstabel!$E:$H,4,0)</f>
        <v>0</v>
      </c>
      <c r="AN78" s="53">
        <f t="shared" si="2"/>
        <v>4</v>
      </c>
      <c r="AO78" s="54">
        <f>VLOOKUP(Deelnemers!$I78,rennerstabel!$E:$K,5,0)*2+VLOOKUP(Deelnemers!$J78,rennerstabel!$E:$K,5,0)+VLOOKUP(Deelnemers!$K78,rennerstabel!$E:$K,5,0)+VLOOKUP(Deelnemers!$L78,rennerstabel!$E:$K,5,0)+VLOOKUP(Deelnemers!$M78,rennerstabel!$E:$K,5,0)+VLOOKUP(Deelnemers!$N78,rennerstabel!$E:$K,5,0)+VLOOKUP(Deelnemers!$O78,rennerstabel!$E:$K,5,0)+VLOOKUP(Deelnemers!$P78,rennerstabel!$E:$K,5,0)+VLOOKUP(Deelnemers!$Q78,rennerstabel!$E:$K,5,0)+VLOOKUP(Deelnemers!$R78,rennerstabel!$E:$K,5,0)+VLOOKUP(Deelnemers!$S78,rennerstabel!$E:$K,5,0)+VLOOKUP(Deelnemers!$T78,rennerstabel!$E:$K,5,0)+VLOOKUP(Deelnemers!$U78,rennerstabel!$E:$K,5,0)+VLOOKUP(Deelnemers!$V78,rennerstabel!$E:$K,5,0)+VLOOKUP(Deelnemers!$W78,rennerstabel!$E:$K,5,0)</f>
        <v>4</v>
      </c>
      <c r="AP78" s="55">
        <f>VLOOKUP(Deelnemers!$I78,rennerstabel!$E:$K,6,0)*2+VLOOKUP(Deelnemers!$J78,rennerstabel!$E:$K,6,0)+VLOOKUP(Deelnemers!$K78,rennerstabel!$E:$K,6,0)+VLOOKUP(Deelnemers!$L78,rennerstabel!$E:$K,6,0)+VLOOKUP(Deelnemers!$M78,rennerstabel!$E:$K,6,0)+VLOOKUP(Deelnemers!$N78,rennerstabel!$E:$K,6,0)+VLOOKUP(Deelnemers!$O78,rennerstabel!$E:$K,6,0)+VLOOKUP(Deelnemers!$P78,rennerstabel!$E:$K,6,0)+VLOOKUP(Deelnemers!$Q78,rennerstabel!$E:$K,6,0)+VLOOKUP(Deelnemers!$R78,rennerstabel!$E:$K,6,0)+VLOOKUP(Deelnemers!$S78,rennerstabel!$E:$K,6,0)+VLOOKUP(Deelnemers!$T78,rennerstabel!$E:$K,6,0)+VLOOKUP(Deelnemers!$U78,rennerstabel!$E:$K,6,0)+VLOOKUP(Deelnemers!$V78,rennerstabel!$E:$K,6,0)+VLOOKUP(Deelnemers!$W78,rennerstabel!$E:$K,6,0)</f>
        <v>0</v>
      </c>
      <c r="AQ78" s="56">
        <f>VLOOKUP(Deelnemers!$I78,rennerstabel!$E:$K,7,0)*2+VLOOKUP(Deelnemers!$J78,rennerstabel!$E:$K,7,0)+VLOOKUP(Deelnemers!$K78,rennerstabel!$E:$K,7,0)+VLOOKUP(Deelnemers!$L78,rennerstabel!$E:$K,7,0)+VLOOKUP(Deelnemers!$M78,rennerstabel!$E:$K,7,0)+VLOOKUP(Deelnemers!$N78,rennerstabel!$E:$K,7,0)+VLOOKUP(Deelnemers!$O78,rennerstabel!$E:$K,7,0)+VLOOKUP(Deelnemers!$P78,rennerstabel!$E:$K,7,0)+VLOOKUP(Deelnemers!$Q78,rennerstabel!$E:$K,7,0)+VLOOKUP(Deelnemers!$R78,rennerstabel!$E:$K,7,0)+VLOOKUP(Deelnemers!$S78,rennerstabel!$E:$K,7,0)+VLOOKUP(Deelnemers!$T78,rennerstabel!$E:$K,7,0)+VLOOKUP(Deelnemers!$U78,rennerstabel!$E:$K,7,0)+VLOOKUP(Deelnemers!$V78,rennerstabel!$E:$K,7,0)+VLOOKUP(Deelnemers!$W78,rennerstabel!$E:$K,7,0)</f>
        <v>0</v>
      </c>
      <c r="AR78" s="58">
        <f>Deelnemers!$AN78</f>
        <v>4</v>
      </c>
      <c r="AS78" s="170" t="s">
        <v>656</v>
      </c>
      <c r="AT78" s="52">
        <f>RANK(Deelnemers!$AN78,Deelnemers!$AN$2:$AN$125)</f>
        <v>115</v>
      </c>
      <c r="AU78" s="154">
        <f t="shared" si="3"/>
        <v>1</v>
      </c>
      <c r="AV78" s="22" t="s">
        <v>14</v>
      </c>
      <c r="AX78" s="154" t="s">
        <v>757</v>
      </c>
      <c r="AY78" s="154">
        <f>IFERROR(HLOOKUP($AY$1,Deelnemers!$I78:$W78,1,FALSE),0)</f>
        <v>0</v>
      </c>
    </row>
    <row r="79" spans="1:51" s="154" customFormat="1" x14ac:dyDescent="0.25">
      <c r="A79" s="62" t="str">
        <f>CONCATENATE(Deelnemers!$B79," - ",AS79)</f>
        <v>78 - Bonny van S.</v>
      </c>
      <c r="B79" s="59">
        <v>78</v>
      </c>
      <c r="C79" s="177" t="s">
        <v>657</v>
      </c>
      <c r="D79" s="60" t="s">
        <v>14</v>
      </c>
      <c r="E79" s="61" t="s">
        <v>305</v>
      </c>
      <c r="F79" s="189" t="str">
        <f>VLOOKUP(Deelnemers!$B79,Deelnemers!$B$129:$D$303,3,0)</f>
        <v>Groupama FDJ</v>
      </c>
      <c r="G79" s="51"/>
      <c r="H79" s="62"/>
      <c r="I79" s="62">
        <v>11</v>
      </c>
      <c r="J79" s="62">
        <v>184</v>
      </c>
      <c r="K79" s="62">
        <v>21</v>
      </c>
      <c r="L79" s="62">
        <v>41</v>
      </c>
      <c r="M79" s="62">
        <v>103</v>
      </c>
      <c r="N79" s="62">
        <v>1</v>
      </c>
      <c r="O79" s="62">
        <v>84</v>
      </c>
      <c r="P79" s="64">
        <v>15</v>
      </c>
      <c r="Q79" s="62">
        <v>14</v>
      </c>
      <c r="R79" s="62">
        <v>81</v>
      </c>
      <c r="S79" s="62">
        <v>22</v>
      </c>
      <c r="T79" s="62">
        <v>35</v>
      </c>
      <c r="U79" s="62">
        <v>73</v>
      </c>
      <c r="V79" s="62">
        <v>33</v>
      </c>
      <c r="W79" s="62">
        <v>72</v>
      </c>
      <c r="X79" s="62"/>
      <c r="Y79" s="62">
        <f>VLOOKUP(Deelnemers!$I79,rennerstabel!$E:$H,4,0)*2</f>
        <v>0</v>
      </c>
      <c r="Z79" s="62">
        <f>VLOOKUP(Deelnemers!$J79,rennerstabel!$E:$H,4,0)</f>
        <v>0</v>
      </c>
      <c r="AA79" s="62">
        <f>VLOOKUP(Deelnemers!$K79,rennerstabel!$E:$H,4,0)</f>
        <v>0</v>
      </c>
      <c r="AB79" s="62">
        <f>VLOOKUP(Deelnemers!$L79,rennerstabel!$E:$H,4,0)</f>
        <v>0</v>
      </c>
      <c r="AC79" s="62">
        <f>VLOOKUP(Deelnemers!$M79,rennerstabel!$E:$H,4,0)</f>
        <v>0</v>
      </c>
      <c r="AD79" s="62">
        <f>VLOOKUP(Deelnemers!$N79,rennerstabel!$E:$H,4,0)</f>
        <v>0</v>
      </c>
      <c r="AE79" s="62">
        <f>VLOOKUP(Deelnemers!$O79,rennerstabel!$E:$H,4,0)</f>
        <v>0</v>
      </c>
      <c r="AF79" s="62">
        <f>VLOOKUP(Deelnemers!$P79,rennerstabel!$E:$H,4,0)</f>
        <v>0</v>
      </c>
      <c r="AG79" s="62">
        <f>VLOOKUP(Deelnemers!$Q79,rennerstabel!$E:$H,4,0)</f>
        <v>0</v>
      </c>
      <c r="AH79" s="62">
        <f>VLOOKUP(Deelnemers!$R79,rennerstabel!$E:$H,4,0)</f>
        <v>10</v>
      </c>
      <c r="AI79" s="62">
        <f>VLOOKUP(Deelnemers!$S79,rennerstabel!$E:$H,4,0)</f>
        <v>20</v>
      </c>
      <c r="AJ79" s="62">
        <f>VLOOKUP(Deelnemers!$T79,rennerstabel!$E:$H,4,0)</f>
        <v>0</v>
      </c>
      <c r="AK79" s="62">
        <f>VLOOKUP(Deelnemers!$U79,rennerstabel!$E:$H,4,0)</f>
        <v>15</v>
      </c>
      <c r="AL79" s="62">
        <f>VLOOKUP(Deelnemers!$V79,rennerstabel!$E:$H,4,0)</f>
        <v>0</v>
      </c>
      <c r="AM79" s="62">
        <f>VLOOKUP(Deelnemers!$W79,rennerstabel!$E:$H,4,0)</f>
        <v>0</v>
      </c>
      <c r="AN79" s="53">
        <f t="shared" si="2"/>
        <v>45</v>
      </c>
      <c r="AO79" s="54">
        <f>VLOOKUP(Deelnemers!$I79,rennerstabel!$E:$K,5,0)*2+VLOOKUP(Deelnemers!$J79,rennerstabel!$E:$K,5,0)+VLOOKUP(Deelnemers!$K79,rennerstabel!$E:$K,5,0)+VLOOKUP(Deelnemers!$L79,rennerstabel!$E:$K,5,0)+VLOOKUP(Deelnemers!$M79,rennerstabel!$E:$K,5,0)+VLOOKUP(Deelnemers!$N79,rennerstabel!$E:$K,5,0)+VLOOKUP(Deelnemers!$O79,rennerstabel!$E:$K,5,0)+VLOOKUP(Deelnemers!$P79,rennerstabel!$E:$K,5,0)+VLOOKUP(Deelnemers!$Q79,rennerstabel!$E:$K,5,0)+VLOOKUP(Deelnemers!$R79,rennerstabel!$E:$K,5,0)+VLOOKUP(Deelnemers!$S79,rennerstabel!$E:$K,5,0)+VLOOKUP(Deelnemers!$T79,rennerstabel!$E:$K,5,0)+VLOOKUP(Deelnemers!$U79,rennerstabel!$E:$K,5,0)+VLOOKUP(Deelnemers!$V79,rennerstabel!$E:$K,5,0)+VLOOKUP(Deelnemers!$W79,rennerstabel!$E:$K,5,0)</f>
        <v>45</v>
      </c>
      <c r="AP79" s="55">
        <f>VLOOKUP(Deelnemers!$I79,rennerstabel!$E:$K,6,0)*2+VLOOKUP(Deelnemers!$J79,rennerstabel!$E:$K,6,0)+VLOOKUP(Deelnemers!$K79,rennerstabel!$E:$K,6,0)+VLOOKUP(Deelnemers!$L79,rennerstabel!$E:$K,6,0)+VLOOKUP(Deelnemers!$M79,rennerstabel!$E:$K,6,0)+VLOOKUP(Deelnemers!$N79,rennerstabel!$E:$K,6,0)+VLOOKUP(Deelnemers!$O79,rennerstabel!$E:$K,6,0)+VLOOKUP(Deelnemers!$P79,rennerstabel!$E:$K,6,0)+VLOOKUP(Deelnemers!$Q79,rennerstabel!$E:$K,6,0)+VLOOKUP(Deelnemers!$R79,rennerstabel!$E:$K,6,0)+VLOOKUP(Deelnemers!$S79,rennerstabel!$E:$K,6,0)+VLOOKUP(Deelnemers!$T79,rennerstabel!$E:$K,6,0)+VLOOKUP(Deelnemers!$U79,rennerstabel!$E:$K,6,0)+VLOOKUP(Deelnemers!$V79,rennerstabel!$E:$K,6,0)+VLOOKUP(Deelnemers!$W79,rennerstabel!$E:$K,6,0)</f>
        <v>0</v>
      </c>
      <c r="AQ79" s="56">
        <f>VLOOKUP(Deelnemers!$I79,rennerstabel!$E:$K,7,0)*2+VLOOKUP(Deelnemers!$J79,rennerstabel!$E:$K,7,0)+VLOOKUP(Deelnemers!$K79,rennerstabel!$E:$K,7,0)+VLOOKUP(Deelnemers!$L79,rennerstabel!$E:$K,7,0)+VLOOKUP(Deelnemers!$M79,rennerstabel!$E:$K,7,0)+VLOOKUP(Deelnemers!$N79,rennerstabel!$E:$K,7,0)+VLOOKUP(Deelnemers!$O79,rennerstabel!$E:$K,7,0)+VLOOKUP(Deelnemers!$P79,rennerstabel!$E:$K,7,0)+VLOOKUP(Deelnemers!$Q79,rennerstabel!$E:$K,7,0)+VLOOKUP(Deelnemers!$R79,rennerstabel!$E:$K,7,0)+VLOOKUP(Deelnemers!$S79,rennerstabel!$E:$K,7,0)+VLOOKUP(Deelnemers!$T79,rennerstabel!$E:$K,7,0)+VLOOKUP(Deelnemers!$U79,rennerstabel!$E:$K,7,0)+VLOOKUP(Deelnemers!$V79,rennerstabel!$E:$K,7,0)+VLOOKUP(Deelnemers!$W79,rennerstabel!$E:$K,7,0)</f>
        <v>0</v>
      </c>
      <c r="AR79" s="63">
        <f>Deelnemers!$AN79</f>
        <v>45</v>
      </c>
      <c r="AS79" s="170" t="s">
        <v>658</v>
      </c>
      <c r="AT79" s="52">
        <f>RANK(Deelnemers!$AN79,Deelnemers!$AN$2:$AN$125)</f>
        <v>36</v>
      </c>
      <c r="AU79" s="154">
        <f t="shared" si="3"/>
        <v>1</v>
      </c>
      <c r="AV79" s="22" t="s">
        <v>14</v>
      </c>
      <c r="AX79" s="154" t="s">
        <v>757</v>
      </c>
      <c r="AY79" s="154">
        <f>IFERROR(HLOOKUP($AY$1,Deelnemers!$I79:$W79,1,FALSE),0)</f>
        <v>35</v>
      </c>
    </row>
    <row r="80" spans="1:51" s="154" customFormat="1" x14ac:dyDescent="0.25">
      <c r="A80" s="52" t="str">
        <f>CONCATENATE(Deelnemers!$B80," - ",AS80)</f>
        <v>79 - Jean-Marc K.</v>
      </c>
      <c r="B80" s="49">
        <v>79</v>
      </c>
      <c r="C80" s="176" t="s">
        <v>659</v>
      </c>
      <c r="D80" s="51" t="s">
        <v>14</v>
      </c>
      <c r="E80" s="51" t="s">
        <v>302</v>
      </c>
      <c r="F80" s="190" t="str">
        <f>VLOOKUP(Deelnemers!$B80,Deelnemers!$B$129:$D$303,3,0)</f>
        <v>NTT Pro Cycling</v>
      </c>
      <c r="G80" s="51" t="s">
        <v>541</v>
      </c>
      <c r="H80" s="52"/>
      <c r="I80" s="52">
        <v>184</v>
      </c>
      <c r="J80" s="52">
        <v>11</v>
      </c>
      <c r="K80" s="52">
        <v>21</v>
      </c>
      <c r="L80" s="52">
        <v>104</v>
      </c>
      <c r="M80" s="52">
        <v>103</v>
      </c>
      <c r="N80" s="52">
        <v>111</v>
      </c>
      <c r="O80" s="52">
        <v>71</v>
      </c>
      <c r="P80" s="52">
        <v>182</v>
      </c>
      <c r="Q80" s="52">
        <v>14</v>
      </c>
      <c r="R80" s="52">
        <v>81</v>
      </c>
      <c r="S80" s="52">
        <v>22</v>
      </c>
      <c r="T80" s="52">
        <v>8</v>
      </c>
      <c r="U80" s="52">
        <v>73</v>
      </c>
      <c r="V80" s="52">
        <v>33</v>
      </c>
      <c r="W80" s="52">
        <v>12</v>
      </c>
      <c r="X80" s="52"/>
      <c r="Y80" s="52">
        <f>VLOOKUP(Deelnemers!$I80,rennerstabel!$E:$H,4,0)*2</f>
        <v>0</v>
      </c>
      <c r="Z80" s="52">
        <f>VLOOKUP(Deelnemers!$J80,rennerstabel!$E:$H,4,0)</f>
        <v>0</v>
      </c>
      <c r="AA80" s="52">
        <f>VLOOKUP(Deelnemers!$K80,rennerstabel!$E:$H,4,0)</f>
        <v>0</v>
      </c>
      <c r="AB80" s="52">
        <f>VLOOKUP(Deelnemers!$L80,rennerstabel!$E:$H,4,0)</f>
        <v>0</v>
      </c>
      <c r="AC80" s="52">
        <f>VLOOKUP(Deelnemers!$M80,rennerstabel!$E:$H,4,0)</f>
        <v>0</v>
      </c>
      <c r="AD80" s="52">
        <f>VLOOKUP(Deelnemers!$N80,rennerstabel!$E:$H,4,0)</f>
        <v>0</v>
      </c>
      <c r="AE80" s="52">
        <f>VLOOKUP(Deelnemers!$O80,rennerstabel!$E:$H,4,0)</f>
        <v>0</v>
      </c>
      <c r="AF80" s="52">
        <f>VLOOKUP(Deelnemers!$P80,rennerstabel!$E:$H,4,0)</f>
        <v>0</v>
      </c>
      <c r="AG80" s="52">
        <f>VLOOKUP(Deelnemers!$Q80,rennerstabel!$E:$H,4,0)</f>
        <v>0</v>
      </c>
      <c r="AH80" s="52">
        <f>VLOOKUP(Deelnemers!$R80,rennerstabel!$E:$H,4,0)</f>
        <v>10</v>
      </c>
      <c r="AI80" s="52">
        <f>VLOOKUP(Deelnemers!$S80,rennerstabel!$E:$H,4,0)</f>
        <v>20</v>
      </c>
      <c r="AJ80" s="52">
        <f>VLOOKUP(Deelnemers!$T80,rennerstabel!$E:$H,4,0)</f>
        <v>0</v>
      </c>
      <c r="AK80" s="52">
        <f>VLOOKUP(Deelnemers!$U80,rennerstabel!$E:$H,4,0)</f>
        <v>15</v>
      </c>
      <c r="AL80" s="52">
        <f>VLOOKUP(Deelnemers!$V80,rennerstabel!$E:$H,4,0)</f>
        <v>0</v>
      </c>
      <c r="AM80" s="52">
        <f>VLOOKUP(Deelnemers!$W80,rennerstabel!$E:$H,4,0)</f>
        <v>0</v>
      </c>
      <c r="AN80" s="53">
        <f t="shared" si="2"/>
        <v>45</v>
      </c>
      <c r="AO80" s="54">
        <f>VLOOKUP(Deelnemers!$I80,rennerstabel!$E:$K,5,0)*2+VLOOKUP(Deelnemers!$J80,rennerstabel!$E:$K,5,0)+VLOOKUP(Deelnemers!$K80,rennerstabel!$E:$K,5,0)+VLOOKUP(Deelnemers!$L80,rennerstabel!$E:$K,5,0)+VLOOKUP(Deelnemers!$M80,rennerstabel!$E:$K,5,0)+VLOOKUP(Deelnemers!$N80,rennerstabel!$E:$K,5,0)+VLOOKUP(Deelnemers!$O80,rennerstabel!$E:$K,5,0)+VLOOKUP(Deelnemers!$P80,rennerstabel!$E:$K,5,0)+VLOOKUP(Deelnemers!$Q80,rennerstabel!$E:$K,5,0)+VLOOKUP(Deelnemers!$R80,rennerstabel!$E:$K,5,0)+VLOOKUP(Deelnemers!$S80,rennerstabel!$E:$K,5,0)+VLOOKUP(Deelnemers!$T80,rennerstabel!$E:$K,5,0)+VLOOKUP(Deelnemers!$U80,rennerstabel!$E:$K,5,0)+VLOOKUP(Deelnemers!$V80,rennerstabel!$E:$K,5,0)+VLOOKUP(Deelnemers!$W80,rennerstabel!$E:$K,5,0)</f>
        <v>45</v>
      </c>
      <c r="AP80" s="55">
        <f>VLOOKUP(Deelnemers!$I80,rennerstabel!$E:$K,6,0)*2+VLOOKUP(Deelnemers!$J80,rennerstabel!$E:$K,6,0)+VLOOKUP(Deelnemers!$K80,rennerstabel!$E:$K,6,0)+VLOOKUP(Deelnemers!$L80,rennerstabel!$E:$K,6,0)+VLOOKUP(Deelnemers!$M80,rennerstabel!$E:$K,6,0)+VLOOKUP(Deelnemers!$N80,rennerstabel!$E:$K,6,0)+VLOOKUP(Deelnemers!$O80,rennerstabel!$E:$K,6,0)+VLOOKUP(Deelnemers!$P80,rennerstabel!$E:$K,6,0)+VLOOKUP(Deelnemers!$Q80,rennerstabel!$E:$K,6,0)+VLOOKUP(Deelnemers!$R80,rennerstabel!$E:$K,6,0)+VLOOKUP(Deelnemers!$S80,rennerstabel!$E:$K,6,0)+VLOOKUP(Deelnemers!$T80,rennerstabel!$E:$K,6,0)+VLOOKUP(Deelnemers!$U80,rennerstabel!$E:$K,6,0)+VLOOKUP(Deelnemers!$V80,rennerstabel!$E:$K,6,0)+VLOOKUP(Deelnemers!$W80,rennerstabel!$E:$K,6,0)</f>
        <v>0</v>
      </c>
      <c r="AQ80" s="56">
        <f>VLOOKUP(Deelnemers!$I80,rennerstabel!$E:$K,7,0)*2+VLOOKUP(Deelnemers!$J80,rennerstabel!$E:$K,7,0)+VLOOKUP(Deelnemers!$K80,rennerstabel!$E:$K,7,0)+VLOOKUP(Deelnemers!$L80,rennerstabel!$E:$K,7,0)+VLOOKUP(Deelnemers!$M80,rennerstabel!$E:$K,7,0)+VLOOKUP(Deelnemers!$N80,rennerstabel!$E:$K,7,0)+VLOOKUP(Deelnemers!$O80,rennerstabel!$E:$K,7,0)+VLOOKUP(Deelnemers!$P80,rennerstabel!$E:$K,7,0)+VLOOKUP(Deelnemers!$Q80,rennerstabel!$E:$K,7,0)+VLOOKUP(Deelnemers!$R80,rennerstabel!$E:$K,7,0)+VLOOKUP(Deelnemers!$S80,rennerstabel!$E:$K,7,0)+VLOOKUP(Deelnemers!$T80,rennerstabel!$E:$K,7,0)+VLOOKUP(Deelnemers!$U80,rennerstabel!$E:$K,7,0)+VLOOKUP(Deelnemers!$V80,rennerstabel!$E:$K,7,0)+VLOOKUP(Deelnemers!$W80,rennerstabel!$E:$K,7,0)</f>
        <v>0</v>
      </c>
      <c r="AR80" s="58">
        <f>Deelnemers!$AN80</f>
        <v>45</v>
      </c>
      <c r="AS80" s="170" t="s">
        <v>660</v>
      </c>
      <c r="AT80" s="52">
        <f>RANK(Deelnemers!$AN80,Deelnemers!$AN$2:$AN$125)</f>
        <v>36</v>
      </c>
      <c r="AU80" s="154">
        <f t="shared" si="3"/>
        <v>1</v>
      </c>
      <c r="AV80" s="22" t="s">
        <v>14</v>
      </c>
      <c r="AX80" s="154" t="s">
        <v>758</v>
      </c>
      <c r="AY80" s="154">
        <f>IFERROR(HLOOKUP($AY$1,Deelnemers!$I80:$W80,1,FALSE),0)</f>
        <v>0</v>
      </c>
    </row>
    <row r="81" spans="1:51" s="154" customFormat="1" x14ac:dyDescent="0.25">
      <c r="A81" s="62" t="str">
        <f>CONCATENATE(Deelnemers!$B81," - ",AS81)</f>
        <v>80 - Carolien van R.</v>
      </c>
      <c r="B81" s="59">
        <v>80</v>
      </c>
      <c r="C81" s="177" t="s">
        <v>662</v>
      </c>
      <c r="D81" s="60" t="s">
        <v>14</v>
      </c>
      <c r="E81" s="61" t="s">
        <v>301</v>
      </c>
      <c r="F81" s="189" t="str">
        <f>VLOOKUP(Deelnemers!$B81,Deelnemers!$B$129:$D$303,3,0)</f>
        <v>Movistar Team</v>
      </c>
      <c r="G81" s="51"/>
      <c r="H81" s="62"/>
      <c r="I81" s="62">
        <v>1</v>
      </c>
      <c r="J81" s="62">
        <v>3</v>
      </c>
      <c r="K81" s="62">
        <v>8</v>
      </c>
      <c r="L81" s="62">
        <v>11</v>
      </c>
      <c r="M81" s="62">
        <v>12</v>
      </c>
      <c r="N81" s="62">
        <v>21</v>
      </c>
      <c r="O81" s="62">
        <v>31</v>
      </c>
      <c r="P81" s="64">
        <v>33</v>
      </c>
      <c r="Q81" s="62">
        <v>41</v>
      </c>
      <c r="R81" s="62">
        <v>71</v>
      </c>
      <c r="S81" s="62">
        <v>51</v>
      </c>
      <c r="T81" s="62">
        <v>81</v>
      </c>
      <c r="U81" s="62">
        <v>131</v>
      </c>
      <c r="V81" s="62">
        <v>14</v>
      </c>
      <c r="W81" s="62">
        <v>184</v>
      </c>
      <c r="X81" s="62"/>
      <c r="Y81" s="62">
        <f>VLOOKUP(Deelnemers!$I81,rennerstabel!$E:$H,4,0)*2</f>
        <v>0</v>
      </c>
      <c r="Z81" s="62">
        <f>VLOOKUP(Deelnemers!$J81,rennerstabel!$E:$H,4,0)</f>
        <v>0</v>
      </c>
      <c r="AA81" s="62">
        <f>VLOOKUP(Deelnemers!$K81,rennerstabel!$E:$H,4,0)</f>
        <v>0</v>
      </c>
      <c r="AB81" s="62">
        <f>VLOOKUP(Deelnemers!$L81,rennerstabel!$E:$H,4,0)</f>
        <v>0</v>
      </c>
      <c r="AC81" s="62">
        <f>VLOOKUP(Deelnemers!$M81,rennerstabel!$E:$H,4,0)</f>
        <v>0</v>
      </c>
      <c r="AD81" s="62">
        <f>VLOOKUP(Deelnemers!$N81,rennerstabel!$E:$H,4,0)</f>
        <v>0</v>
      </c>
      <c r="AE81" s="62">
        <f>VLOOKUP(Deelnemers!$O81,rennerstabel!$E:$H,4,0)</f>
        <v>0</v>
      </c>
      <c r="AF81" s="62">
        <f>VLOOKUP(Deelnemers!$P81,rennerstabel!$E:$H,4,0)</f>
        <v>0</v>
      </c>
      <c r="AG81" s="62">
        <f>VLOOKUP(Deelnemers!$Q81,rennerstabel!$E:$H,4,0)</f>
        <v>0</v>
      </c>
      <c r="AH81" s="62">
        <f>VLOOKUP(Deelnemers!$R81,rennerstabel!$E:$H,4,0)</f>
        <v>0</v>
      </c>
      <c r="AI81" s="62">
        <f>VLOOKUP(Deelnemers!$S81,rennerstabel!$E:$H,4,0)</f>
        <v>0</v>
      </c>
      <c r="AJ81" s="62">
        <f>VLOOKUP(Deelnemers!$T81,rennerstabel!$E:$H,4,0)</f>
        <v>10</v>
      </c>
      <c r="AK81" s="62">
        <f>VLOOKUP(Deelnemers!$U81,rennerstabel!$E:$H,4,0)</f>
        <v>0</v>
      </c>
      <c r="AL81" s="62">
        <f>VLOOKUP(Deelnemers!$V81,rennerstabel!$E:$H,4,0)</f>
        <v>0</v>
      </c>
      <c r="AM81" s="62">
        <f>VLOOKUP(Deelnemers!$W81,rennerstabel!$E:$H,4,0)</f>
        <v>0</v>
      </c>
      <c r="AN81" s="53">
        <f t="shared" si="2"/>
        <v>10</v>
      </c>
      <c r="AO81" s="54">
        <f>VLOOKUP(Deelnemers!$I81,rennerstabel!$E:$K,5,0)*2+VLOOKUP(Deelnemers!$J81,rennerstabel!$E:$K,5,0)+VLOOKUP(Deelnemers!$K81,rennerstabel!$E:$K,5,0)+VLOOKUP(Deelnemers!$L81,rennerstabel!$E:$K,5,0)+VLOOKUP(Deelnemers!$M81,rennerstabel!$E:$K,5,0)+VLOOKUP(Deelnemers!$N81,rennerstabel!$E:$K,5,0)+VLOOKUP(Deelnemers!$O81,rennerstabel!$E:$K,5,0)+VLOOKUP(Deelnemers!$P81,rennerstabel!$E:$K,5,0)+VLOOKUP(Deelnemers!$Q81,rennerstabel!$E:$K,5,0)+VLOOKUP(Deelnemers!$R81,rennerstabel!$E:$K,5,0)+VLOOKUP(Deelnemers!$S81,rennerstabel!$E:$K,5,0)+VLOOKUP(Deelnemers!$T81,rennerstabel!$E:$K,5,0)+VLOOKUP(Deelnemers!$U81,rennerstabel!$E:$K,5,0)+VLOOKUP(Deelnemers!$V81,rennerstabel!$E:$K,5,0)+VLOOKUP(Deelnemers!$W81,rennerstabel!$E:$K,5,0)</f>
        <v>10</v>
      </c>
      <c r="AP81" s="55">
        <f>VLOOKUP(Deelnemers!$I81,rennerstabel!$E:$K,6,0)*2+VLOOKUP(Deelnemers!$J81,rennerstabel!$E:$K,6,0)+VLOOKUP(Deelnemers!$K81,rennerstabel!$E:$K,6,0)+VLOOKUP(Deelnemers!$L81,rennerstabel!$E:$K,6,0)+VLOOKUP(Deelnemers!$M81,rennerstabel!$E:$K,6,0)+VLOOKUP(Deelnemers!$N81,rennerstabel!$E:$K,6,0)+VLOOKUP(Deelnemers!$O81,rennerstabel!$E:$K,6,0)+VLOOKUP(Deelnemers!$P81,rennerstabel!$E:$K,6,0)+VLOOKUP(Deelnemers!$Q81,rennerstabel!$E:$K,6,0)+VLOOKUP(Deelnemers!$R81,rennerstabel!$E:$K,6,0)+VLOOKUP(Deelnemers!$S81,rennerstabel!$E:$K,6,0)+VLOOKUP(Deelnemers!$T81,rennerstabel!$E:$K,6,0)+VLOOKUP(Deelnemers!$U81,rennerstabel!$E:$K,6,0)+VLOOKUP(Deelnemers!$V81,rennerstabel!$E:$K,6,0)+VLOOKUP(Deelnemers!$W81,rennerstabel!$E:$K,6,0)</f>
        <v>0</v>
      </c>
      <c r="AQ81" s="56">
        <f>VLOOKUP(Deelnemers!$I81,rennerstabel!$E:$K,7,0)*2+VLOOKUP(Deelnemers!$J81,rennerstabel!$E:$K,7,0)+VLOOKUP(Deelnemers!$K81,rennerstabel!$E:$K,7,0)+VLOOKUP(Deelnemers!$L81,rennerstabel!$E:$K,7,0)+VLOOKUP(Deelnemers!$M81,rennerstabel!$E:$K,7,0)+VLOOKUP(Deelnemers!$N81,rennerstabel!$E:$K,7,0)+VLOOKUP(Deelnemers!$O81,rennerstabel!$E:$K,7,0)+VLOOKUP(Deelnemers!$P81,rennerstabel!$E:$K,7,0)+VLOOKUP(Deelnemers!$Q81,rennerstabel!$E:$K,7,0)+VLOOKUP(Deelnemers!$R81,rennerstabel!$E:$K,7,0)+VLOOKUP(Deelnemers!$S81,rennerstabel!$E:$K,7,0)+VLOOKUP(Deelnemers!$T81,rennerstabel!$E:$K,7,0)+VLOOKUP(Deelnemers!$U81,rennerstabel!$E:$K,7,0)+VLOOKUP(Deelnemers!$V81,rennerstabel!$E:$K,7,0)+VLOOKUP(Deelnemers!$W81,rennerstabel!$E:$K,7,0)</f>
        <v>0</v>
      </c>
      <c r="AR81" s="63">
        <f>Deelnemers!$AN81</f>
        <v>10</v>
      </c>
      <c r="AS81" s="170" t="s">
        <v>663</v>
      </c>
      <c r="AT81" s="52">
        <f>RANK(Deelnemers!$AN81,Deelnemers!$AN$2:$AN$125)</f>
        <v>113</v>
      </c>
      <c r="AU81" s="154">
        <f t="shared" si="3"/>
        <v>1</v>
      </c>
      <c r="AV81" s="22" t="s">
        <v>14</v>
      </c>
      <c r="AX81" s="154" t="s">
        <v>757</v>
      </c>
      <c r="AY81" s="154">
        <f>IFERROR(HLOOKUP($AY$1,Deelnemers!$I81:$W81,1,FALSE),0)</f>
        <v>0</v>
      </c>
    </row>
    <row r="82" spans="1:51" s="154" customFormat="1" x14ac:dyDescent="0.25">
      <c r="A82" s="52" t="str">
        <f>CONCATENATE(Deelnemers!$B82," - ",AS82)</f>
        <v>81 - Leonie K.</v>
      </c>
      <c r="B82" s="49">
        <v>81</v>
      </c>
      <c r="C82" s="176" t="s">
        <v>664</v>
      </c>
      <c r="D82" s="51" t="s">
        <v>14</v>
      </c>
      <c r="E82" s="51" t="s">
        <v>303</v>
      </c>
      <c r="F82" s="190" t="str">
        <f>VLOOKUP(Deelnemers!$B82,Deelnemers!$B$129:$D$303,3,0)</f>
        <v>Astana</v>
      </c>
      <c r="G82" s="51"/>
      <c r="H82" s="52"/>
      <c r="I82" s="52">
        <v>11</v>
      </c>
      <c r="J82" s="52">
        <v>12</v>
      </c>
      <c r="K82" s="52">
        <v>14</v>
      </c>
      <c r="L82" s="52">
        <v>1</v>
      </c>
      <c r="M82" s="52">
        <v>2</v>
      </c>
      <c r="N82" s="52">
        <v>21</v>
      </c>
      <c r="O82" s="52">
        <v>93</v>
      </c>
      <c r="P82" s="52">
        <v>152</v>
      </c>
      <c r="Q82" s="52">
        <v>56</v>
      </c>
      <c r="R82" s="52">
        <v>62</v>
      </c>
      <c r="S82" s="52">
        <v>33</v>
      </c>
      <c r="T82" s="52">
        <v>34</v>
      </c>
      <c r="U82" s="52">
        <v>73</v>
      </c>
      <c r="V82" s="52">
        <v>71</v>
      </c>
      <c r="W82" s="52">
        <v>111</v>
      </c>
      <c r="X82" s="52"/>
      <c r="Y82" s="52">
        <f>VLOOKUP(Deelnemers!$I82,rennerstabel!$E:$H,4,0)*2</f>
        <v>0</v>
      </c>
      <c r="Z82" s="52">
        <f>VLOOKUP(Deelnemers!$J82,rennerstabel!$E:$H,4,0)</f>
        <v>0</v>
      </c>
      <c r="AA82" s="52">
        <f>VLOOKUP(Deelnemers!$K82,rennerstabel!$E:$H,4,0)</f>
        <v>0</v>
      </c>
      <c r="AB82" s="52">
        <f>VLOOKUP(Deelnemers!$L82,rennerstabel!$E:$H,4,0)</f>
        <v>0</v>
      </c>
      <c r="AC82" s="52">
        <f>VLOOKUP(Deelnemers!$M82,rennerstabel!$E:$H,4,0)</f>
        <v>0</v>
      </c>
      <c r="AD82" s="52">
        <f>VLOOKUP(Deelnemers!$N82,rennerstabel!$E:$H,4,0)</f>
        <v>0</v>
      </c>
      <c r="AE82" s="52">
        <f>VLOOKUP(Deelnemers!$O82,rennerstabel!$E:$H,4,0)</f>
        <v>4</v>
      </c>
      <c r="AF82" s="52">
        <f>VLOOKUP(Deelnemers!$P82,rennerstabel!$E:$H,4,0)</f>
        <v>9</v>
      </c>
      <c r="AG82" s="52">
        <f>VLOOKUP(Deelnemers!$Q82,rennerstabel!$E:$H,4,0)</f>
        <v>0</v>
      </c>
      <c r="AH82" s="52">
        <f>VLOOKUP(Deelnemers!$R82,rennerstabel!$E:$H,4,0)</f>
        <v>0</v>
      </c>
      <c r="AI82" s="52">
        <f>VLOOKUP(Deelnemers!$S82,rennerstabel!$E:$H,4,0)</f>
        <v>0</v>
      </c>
      <c r="AJ82" s="52">
        <f>VLOOKUP(Deelnemers!$T82,rennerstabel!$E:$H,4,0)</f>
        <v>0</v>
      </c>
      <c r="AK82" s="52">
        <f>VLOOKUP(Deelnemers!$U82,rennerstabel!$E:$H,4,0)</f>
        <v>15</v>
      </c>
      <c r="AL82" s="52">
        <f>VLOOKUP(Deelnemers!$V82,rennerstabel!$E:$H,4,0)</f>
        <v>0</v>
      </c>
      <c r="AM82" s="52">
        <f>VLOOKUP(Deelnemers!$W82,rennerstabel!$E:$H,4,0)</f>
        <v>0</v>
      </c>
      <c r="AN82" s="53">
        <f t="shared" si="2"/>
        <v>28</v>
      </c>
      <c r="AO82" s="54">
        <f>VLOOKUP(Deelnemers!$I82,rennerstabel!$E:$K,5,0)*2+VLOOKUP(Deelnemers!$J82,rennerstabel!$E:$K,5,0)+VLOOKUP(Deelnemers!$K82,rennerstabel!$E:$K,5,0)+VLOOKUP(Deelnemers!$L82,rennerstabel!$E:$K,5,0)+VLOOKUP(Deelnemers!$M82,rennerstabel!$E:$K,5,0)+VLOOKUP(Deelnemers!$N82,rennerstabel!$E:$K,5,0)+VLOOKUP(Deelnemers!$O82,rennerstabel!$E:$K,5,0)+VLOOKUP(Deelnemers!$P82,rennerstabel!$E:$K,5,0)+VLOOKUP(Deelnemers!$Q82,rennerstabel!$E:$K,5,0)+VLOOKUP(Deelnemers!$R82,rennerstabel!$E:$K,5,0)+VLOOKUP(Deelnemers!$S82,rennerstabel!$E:$K,5,0)+VLOOKUP(Deelnemers!$T82,rennerstabel!$E:$K,5,0)+VLOOKUP(Deelnemers!$U82,rennerstabel!$E:$K,5,0)+VLOOKUP(Deelnemers!$V82,rennerstabel!$E:$K,5,0)+VLOOKUP(Deelnemers!$W82,rennerstabel!$E:$K,5,0)</f>
        <v>28</v>
      </c>
      <c r="AP82" s="55">
        <f>VLOOKUP(Deelnemers!$I82,rennerstabel!$E:$K,6,0)*2+VLOOKUP(Deelnemers!$J82,rennerstabel!$E:$K,6,0)+VLOOKUP(Deelnemers!$K82,rennerstabel!$E:$K,6,0)+VLOOKUP(Deelnemers!$L82,rennerstabel!$E:$K,6,0)+VLOOKUP(Deelnemers!$M82,rennerstabel!$E:$K,6,0)+VLOOKUP(Deelnemers!$N82,rennerstabel!$E:$K,6,0)+VLOOKUP(Deelnemers!$O82,rennerstabel!$E:$K,6,0)+VLOOKUP(Deelnemers!$P82,rennerstabel!$E:$K,6,0)+VLOOKUP(Deelnemers!$Q82,rennerstabel!$E:$K,6,0)+VLOOKUP(Deelnemers!$R82,rennerstabel!$E:$K,6,0)+VLOOKUP(Deelnemers!$S82,rennerstabel!$E:$K,6,0)+VLOOKUP(Deelnemers!$T82,rennerstabel!$E:$K,6,0)+VLOOKUP(Deelnemers!$U82,rennerstabel!$E:$K,6,0)+VLOOKUP(Deelnemers!$V82,rennerstabel!$E:$K,6,0)+VLOOKUP(Deelnemers!$W82,rennerstabel!$E:$K,6,0)</f>
        <v>0</v>
      </c>
      <c r="AQ82" s="56">
        <f>VLOOKUP(Deelnemers!$I82,rennerstabel!$E:$K,7,0)*2+VLOOKUP(Deelnemers!$J82,rennerstabel!$E:$K,7,0)+VLOOKUP(Deelnemers!$K82,rennerstabel!$E:$K,7,0)+VLOOKUP(Deelnemers!$L82,rennerstabel!$E:$K,7,0)+VLOOKUP(Deelnemers!$M82,rennerstabel!$E:$K,7,0)+VLOOKUP(Deelnemers!$N82,rennerstabel!$E:$K,7,0)+VLOOKUP(Deelnemers!$O82,rennerstabel!$E:$K,7,0)+VLOOKUP(Deelnemers!$P82,rennerstabel!$E:$K,7,0)+VLOOKUP(Deelnemers!$Q82,rennerstabel!$E:$K,7,0)+VLOOKUP(Deelnemers!$R82,rennerstabel!$E:$K,7,0)+VLOOKUP(Deelnemers!$S82,rennerstabel!$E:$K,7,0)+VLOOKUP(Deelnemers!$T82,rennerstabel!$E:$K,7,0)+VLOOKUP(Deelnemers!$U82,rennerstabel!$E:$K,7,0)+VLOOKUP(Deelnemers!$V82,rennerstabel!$E:$K,7,0)+VLOOKUP(Deelnemers!$W82,rennerstabel!$E:$K,7,0)</f>
        <v>0</v>
      </c>
      <c r="AR82" s="58">
        <f>Deelnemers!$AN82</f>
        <v>28</v>
      </c>
      <c r="AS82" s="170" t="s">
        <v>665</v>
      </c>
      <c r="AT82" s="52">
        <f>RANK(Deelnemers!$AN82,Deelnemers!$AN$2:$AN$125)</f>
        <v>85</v>
      </c>
      <c r="AU82" s="154">
        <f t="shared" si="3"/>
        <v>1</v>
      </c>
      <c r="AV82" s="22" t="s">
        <v>14</v>
      </c>
      <c r="AX82" s="154" t="s">
        <v>757</v>
      </c>
      <c r="AY82" s="154">
        <f>IFERROR(HLOOKUP($AY$1,Deelnemers!$I82:$W82,1,FALSE),0)</f>
        <v>0</v>
      </c>
    </row>
    <row r="83" spans="1:51" s="154" customFormat="1" x14ac:dyDescent="0.25">
      <c r="A83" s="62" t="str">
        <f>CONCATENATE(Deelnemers!$B83," - ",AS83)</f>
        <v>82 - Maarten de H.</v>
      </c>
      <c r="B83" s="59">
        <v>82</v>
      </c>
      <c r="C83" s="177" t="s">
        <v>14</v>
      </c>
      <c r="D83" s="60" t="s">
        <v>14</v>
      </c>
      <c r="E83" s="61" t="s">
        <v>739</v>
      </c>
      <c r="F83" s="189" t="str">
        <f>VLOOKUP(Deelnemers!$B83,Deelnemers!$B$129:$D$303,3,0)</f>
        <v>AG2R La Mondiale</v>
      </c>
      <c r="G83" s="51"/>
      <c r="H83" s="62"/>
      <c r="I83" s="62">
        <v>4</v>
      </c>
      <c r="J83" s="62">
        <v>11</v>
      </c>
      <c r="K83" s="62">
        <v>12</v>
      </c>
      <c r="L83" s="62">
        <v>16</v>
      </c>
      <c r="M83" s="62">
        <v>62</v>
      </c>
      <c r="N83" s="62">
        <v>171</v>
      </c>
      <c r="O83" s="62">
        <v>166</v>
      </c>
      <c r="P83" s="64">
        <v>164</v>
      </c>
      <c r="Q83" s="62">
        <v>1</v>
      </c>
      <c r="R83" s="62">
        <v>14</v>
      </c>
      <c r="S83" s="62">
        <v>15</v>
      </c>
      <c r="T83" s="62">
        <v>17</v>
      </c>
      <c r="U83" s="62">
        <v>35</v>
      </c>
      <c r="V83" s="62">
        <v>31</v>
      </c>
      <c r="W83" s="62">
        <v>41</v>
      </c>
      <c r="X83" s="62"/>
      <c r="Y83" s="62">
        <f>VLOOKUP(Deelnemers!$I83,rennerstabel!$E:$H,4,0)*2</f>
        <v>0</v>
      </c>
      <c r="Z83" s="62">
        <f>VLOOKUP(Deelnemers!$J83,rennerstabel!$E:$H,4,0)</f>
        <v>0</v>
      </c>
      <c r="AA83" s="62">
        <f>VLOOKUP(Deelnemers!$K83,rennerstabel!$E:$H,4,0)</f>
        <v>0</v>
      </c>
      <c r="AB83" s="62">
        <f>VLOOKUP(Deelnemers!$L83,rennerstabel!$E:$H,4,0)</f>
        <v>0</v>
      </c>
      <c r="AC83" s="62">
        <f>VLOOKUP(Deelnemers!$M83,rennerstabel!$E:$H,4,0)</f>
        <v>0</v>
      </c>
      <c r="AD83" s="62">
        <f>VLOOKUP(Deelnemers!$N83,rennerstabel!$E:$H,4,0)</f>
        <v>0</v>
      </c>
      <c r="AE83" s="62">
        <f>VLOOKUP(Deelnemers!$O83,rennerstabel!$E:$H,4,0)</f>
        <v>0</v>
      </c>
      <c r="AF83" s="62">
        <f>VLOOKUP(Deelnemers!$P83,rennerstabel!$E:$H,4,0)</f>
        <v>25</v>
      </c>
      <c r="AG83" s="62">
        <f>VLOOKUP(Deelnemers!$Q83,rennerstabel!$E:$H,4,0)</f>
        <v>0</v>
      </c>
      <c r="AH83" s="62">
        <f>VLOOKUP(Deelnemers!$R83,rennerstabel!$E:$H,4,0)</f>
        <v>0</v>
      </c>
      <c r="AI83" s="62">
        <f>VLOOKUP(Deelnemers!$S83,rennerstabel!$E:$H,4,0)</f>
        <v>0</v>
      </c>
      <c r="AJ83" s="62">
        <f>VLOOKUP(Deelnemers!$T83,rennerstabel!$E:$H,4,0)</f>
        <v>0</v>
      </c>
      <c r="AK83" s="62">
        <f>VLOOKUP(Deelnemers!$U83,rennerstabel!$E:$H,4,0)</f>
        <v>0</v>
      </c>
      <c r="AL83" s="62">
        <f>VLOOKUP(Deelnemers!$V83,rennerstabel!$E:$H,4,0)</f>
        <v>0</v>
      </c>
      <c r="AM83" s="62">
        <f>VLOOKUP(Deelnemers!$W83,rennerstabel!$E:$H,4,0)</f>
        <v>0</v>
      </c>
      <c r="AN83" s="53">
        <f t="shared" si="2"/>
        <v>25</v>
      </c>
      <c r="AO83" s="54">
        <f>VLOOKUP(Deelnemers!$I83,rennerstabel!$E:$K,5,0)*2+VLOOKUP(Deelnemers!$J83,rennerstabel!$E:$K,5,0)+VLOOKUP(Deelnemers!$K83,rennerstabel!$E:$K,5,0)+VLOOKUP(Deelnemers!$L83,rennerstabel!$E:$K,5,0)+VLOOKUP(Deelnemers!$M83,rennerstabel!$E:$K,5,0)+VLOOKUP(Deelnemers!$N83,rennerstabel!$E:$K,5,0)+VLOOKUP(Deelnemers!$O83,rennerstabel!$E:$K,5,0)+VLOOKUP(Deelnemers!$P83,rennerstabel!$E:$K,5,0)+VLOOKUP(Deelnemers!$Q83,rennerstabel!$E:$K,5,0)+VLOOKUP(Deelnemers!$R83,rennerstabel!$E:$K,5,0)+VLOOKUP(Deelnemers!$S83,rennerstabel!$E:$K,5,0)+VLOOKUP(Deelnemers!$T83,rennerstabel!$E:$K,5,0)+VLOOKUP(Deelnemers!$U83,rennerstabel!$E:$K,5,0)+VLOOKUP(Deelnemers!$V83,rennerstabel!$E:$K,5,0)+VLOOKUP(Deelnemers!$W83,rennerstabel!$E:$K,5,0)</f>
        <v>25</v>
      </c>
      <c r="AP83" s="55">
        <f>VLOOKUP(Deelnemers!$I83,rennerstabel!$E:$K,6,0)*2+VLOOKUP(Deelnemers!$J83,rennerstabel!$E:$K,6,0)+VLOOKUP(Deelnemers!$K83,rennerstabel!$E:$K,6,0)+VLOOKUP(Deelnemers!$L83,rennerstabel!$E:$K,6,0)+VLOOKUP(Deelnemers!$M83,rennerstabel!$E:$K,6,0)+VLOOKUP(Deelnemers!$N83,rennerstabel!$E:$K,6,0)+VLOOKUP(Deelnemers!$O83,rennerstabel!$E:$K,6,0)+VLOOKUP(Deelnemers!$P83,rennerstabel!$E:$K,6,0)+VLOOKUP(Deelnemers!$Q83,rennerstabel!$E:$K,6,0)+VLOOKUP(Deelnemers!$R83,rennerstabel!$E:$K,6,0)+VLOOKUP(Deelnemers!$S83,rennerstabel!$E:$K,6,0)+VLOOKUP(Deelnemers!$T83,rennerstabel!$E:$K,6,0)+VLOOKUP(Deelnemers!$U83,rennerstabel!$E:$K,6,0)+VLOOKUP(Deelnemers!$V83,rennerstabel!$E:$K,6,0)+VLOOKUP(Deelnemers!$W83,rennerstabel!$E:$K,6,0)</f>
        <v>0</v>
      </c>
      <c r="AQ83" s="56">
        <f>VLOOKUP(Deelnemers!$I83,rennerstabel!$E:$K,7,0)*2+VLOOKUP(Deelnemers!$J83,rennerstabel!$E:$K,7,0)+VLOOKUP(Deelnemers!$K83,rennerstabel!$E:$K,7,0)+VLOOKUP(Deelnemers!$L83,rennerstabel!$E:$K,7,0)+VLOOKUP(Deelnemers!$M83,rennerstabel!$E:$K,7,0)+VLOOKUP(Deelnemers!$N83,rennerstabel!$E:$K,7,0)+VLOOKUP(Deelnemers!$O83,rennerstabel!$E:$K,7,0)+VLOOKUP(Deelnemers!$P83,rennerstabel!$E:$K,7,0)+VLOOKUP(Deelnemers!$Q83,rennerstabel!$E:$K,7,0)+VLOOKUP(Deelnemers!$R83,rennerstabel!$E:$K,7,0)+VLOOKUP(Deelnemers!$S83,rennerstabel!$E:$K,7,0)+VLOOKUP(Deelnemers!$T83,rennerstabel!$E:$K,7,0)+VLOOKUP(Deelnemers!$U83,rennerstabel!$E:$K,7,0)+VLOOKUP(Deelnemers!$V83,rennerstabel!$E:$K,7,0)+VLOOKUP(Deelnemers!$W83,rennerstabel!$E:$K,7,0)</f>
        <v>0</v>
      </c>
      <c r="AR83" s="63">
        <f>Deelnemers!$AN83</f>
        <v>25</v>
      </c>
      <c r="AS83" s="170" t="s">
        <v>666</v>
      </c>
      <c r="AT83" s="52">
        <f>RANK(Deelnemers!$AN83,Deelnemers!$AN$2:$AN$125)</f>
        <v>86</v>
      </c>
      <c r="AU83" s="154">
        <f t="shared" si="3"/>
        <v>1</v>
      </c>
      <c r="AV83" s="22" t="s">
        <v>14</v>
      </c>
      <c r="AX83" s="154" t="s">
        <v>758</v>
      </c>
      <c r="AY83" s="154">
        <f>IFERROR(HLOOKUP($AY$1,Deelnemers!$I83:$W83,1,FALSE),0)</f>
        <v>35</v>
      </c>
    </row>
    <row r="84" spans="1:51" s="154" customFormat="1" x14ac:dyDescent="0.25">
      <c r="A84" s="52" t="str">
        <f>CONCATENATE(Deelnemers!$B84," - ",AS84)</f>
        <v>83 - Marga D.</v>
      </c>
      <c r="B84" s="49">
        <v>83</v>
      </c>
      <c r="C84" s="176" t="s">
        <v>14</v>
      </c>
      <c r="D84" s="51" t="s">
        <v>14</v>
      </c>
      <c r="E84" s="51" t="s">
        <v>307</v>
      </c>
      <c r="F84" s="190" t="str">
        <f>VLOOKUP(Deelnemers!$B84,Deelnemers!$B$129:$D$303,3,0)</f>
        <v>Astana</v>
      </c>
      <c r="G84" s="51"/>
      <c r="H84" s="52"/>
      <c r="I84" s="52">
        <v>1</v>
      </c>
      <c r="J84" s="52">
        <v>12</v>
      </c>
      <c r="K84" s="52">
        <v>21</v>
      </c>
      <c r="L84" s="52">
        <v>31</v>
      </c>
      <c r="M84" s="52">
        <v>171</v>
      </c>
      <c r="N84" s="52">
        <v>71</v>
      </c>
      <c r="O84" s="52">
        <v>81</v>
      </c>
      <c r="P84" s="52">
        <v>62</v>
      </c>
      <c r="Q84" s="52">
        <v>22</v>
      </c>
      <c r="R84" s="52">
        <v>131</v>
      </c>
      <c r="S84" s="52">
        <v>16</v>
      </c>
      <c r="T84" s="52">
        <v>13</v>
      </c>
      <c r="U84" s="52">
        <v>51</v>
      </c>
      <c r="V84" s="52">
        <v>4</v>
      </c>
      <c r="W84" s="52">
        <v>122</v>
      </c>
      <c r="X84" s="52"/>
      <c r="Y84" s="52">
        <f>VLOOKUP(Deelnemers!$I84,rennerstabel!$E:$H,4,0)*2</f>
        <v>0</v>
      </c>
      <c r="Z84" s="52">
        <f>VLOOKUP(Deelnemers!$J84,rennerstabel!$E:$H,4,0)</f>
        <v>0</v>
      </c>
      <c r="AA84" s="52">
        <f>VLOOKUP(Deelnemers!$K84,rennerstabel!$E:$H,4,0)</f>
        <v>0</v>
      </c>
      <c r="AB84" s="52">
        <f>VLOOKUP(Deelnemers!$L84,rennerstabel!$E:$H,4,0)</f>
        <v>0</v>
      </c>
      <c r="AC84" s="52">
        <f>VLOOKUP(Deelnemers!$M84,rennerstabel!$E:$H,4,0)</f>
        <v>0</v>
      </c>
      <c r="AD84" s="52">
        <f>VLOOKUP(Deelnemers!$N84,rennerstabel!$E:$H,4,0)</f>
        <v>0</v>
      </c>
      <c r="AE84" s="52">
        <f>VLOOKUP(Deelnemers!$O84,rennerstabel!$E:$H,4,0)</f>
        <v>10</v>
      </c>
      <c r="AF84" s="52">
        <f>VLOOKUP(Deelnemers!$P84,rennerstabel!$E:$H,4,0)</f>
        <v>0</v>
      </c>
      <c r="AG84" s="52">
        <f>VLOOKUP(Deelnemers!$Q84,rennerstabel!$E:$H,4,0)</f>
        <v>20</v>
      </c>
      <c r="AH84" s="52">
        <f>VLOOKUP(Deelnemers!$R84,rennerstabel!$E:$H,4,0)</f>
        <v>0</v>
      </c>
      <c r="AI84" s="52">
        <f>VLOOKUP(Deelnemers!$S84,rennerstabel!$E:$H,4,0)</f>
        <v>0</v>
      </c>
      <c r="AJ84" s="52">
        <f>VLOOKUP(Deelnemers!$T84,rennerstabel!$E:$H,4,0)</f>
        <v>0</v>
      </c>
      <c r="AK84" s="52">
        <f>VLOOKUP(Deelnemers!$U84,rennerstabel!$E:$H,4,0)</f>
        <v>0</v>
      </c>
      <c r="AL84" s="52">
        <f>VLOOKUP(Deelnemers!$V84,rennerstabel!$E:$H,4,0)</f>
        <v>0</v>
      </c>
      <c r="AM84" s="52">
        <f>VLOOKUP(Deelnemers!$W84,rennerstabel!$E:$H,4,0)</f>
        <v>0</v>
      </c>
      <c r="AN84" s="53">
        <f t="shared" si="2"/>
        <v>30</v>
      </c>
      <c r="AO84" s="54">
        <f>VLOOKUP(Deelnemers!$I84,rennerstabel!$E:$K,5,0)*2+VLOOKUP(Deelnemers!$J84,rennerstabel!$E:$K,5,0)+VLOOKUP(Deelnemers!$K84,rennerstabel!$E:$K,5,0)+VLOOKUP(Deelnemers!$L84,rennerstabel!$E:$K,5,0)+VLOOKUP(Deelnemers!$M84,rennerstabel!$E:$K,5,0)+VLOOKUP(Deelnemers!$N84,rennerstabel!$E:$K,5,0)+VLOOKUP(Deelnemers!$O84,rennerstabel!$E:$K,5,0)+VLOOKUP(Deelnemers!$P84,rennerstabel!$E:$K,5,0)+VLOOKUP(Deelnemers!$Q84,rennerstabel!$E:$K,5,0)+VLOOKUP(Deelnemers!$R84,rennerstabel!$E:$K,5,0)+VLOOKUP(Deelnemers!$S84,rennerstabel!$E:$K,5,0)+VLOOKUP(Deelnemers!$T84,rennerstabel!$E:$K,5,0)+VLOOKUP(Deelnemers!$U84,rennerstabel!$E:$K,5,0)+VLOOKUP(Deelnemers!$V84,rennerstabel!$E:$K,5,0)+VLOOKUP(Deelnemers!$W84,rennerstabel!$E:$K,5,0)</f>
        <v>30</v>
      </c>
      <c r="AP84" s="55">
        <f>VLOOKUP(Deelnemers!$I84,rennerstabel!$E:$K,6,0)*2+VLOOKUP(Deelnemers!$J84,rennerstabel!$E:$K,6,0)+VLOOKUP(Deelnemers!$K84,rennerstabel!$E:$K,6,0)+VLOOKUP(Deelnemers!$L84,rennerstabel!$E:$K,6,0)+VLOOKUP(Deelnemers!$M84,rennerstabel!$E:$K,6,0)+VLOOKUP(Deelnemers!$N84,rennerstabel!$E:$K,6,0)+VLOOKUP(Deelnemers!$O84,rennerstabel!$E:$K,6,0)+VLOOKUP(Deelnemers!$P84,rennerstabel!$E:$K,6,0)+VLOOKUP(Deelnemers!$Q84,rennerstabel!$E:$K,6,0)+VLOOKUP(Deelnemers!$R84,rennerstabel!$E:$K,6,0)+VLOOKUP(Deelnemers!$S84,rennerstabel!$E:$K,6,0)+VLOOKUP(Deelnemers!$T84,rennerstabel!$E:$K,6,0)+VLOOKUP(Deelnemers!$U84,rennerstabel!$E:$K,6,0)+VLOOKUP(Deelnemers!$V84,rennerstabel!$E:$K,6,0)+VLOOKUP(Deelnemers!$W84,rennerstabel!$E:$K,6,0)</f>
        <v>0</v>
      </c>
      <c r="AQ84" s="56">
        <f>VLOOKUP(Deelnemers!$I84,rennerstabel!$E:$K,7,0)*2+VLOOKUP(Deelnemers!$J84,rennerstabel!$E:$K,7,0)+VLOOKUP(Deelnemers!$K84,rennerstabel!$E:$K,7,0)+VLOOKUP(Deelnemers!$L84,rennerstabel!$E:$K,7,0)+VLOOKUP(Deelnemers!$M84,rennerstabel!$E:$K,7,0)+VLOOKUP(Deelnemers!$N84,rennerstabel!$E:$K,7,0)+VLOOKUP(Deelnemers!$O84,rennerstabel!$E:$K,7,0)+VLOOKUP(Deelnemers!$P84,rennerstabel!$E:$K,7,0)+VLOOKUP(Deelnemers!$Q84,rennerstabel!$E:$K,7,0)+VLOOKUP(Deelnemers!$R84,rennerstabel!$E:$K,7,0)+VLOOKUP(Deelnemers!$S84,rennerstabel!$E:$K,7,0)+VLOOKUP(Deelnemers!$T84,rennerstabel!$E:$K,7,0)+VLOOKUP(Deelnemers!$U84,rennerstabel!$E:$K,7,0)+VLOOKUP(Deelnemers!$V84,rennerstabel!$E:$K,7,0)+VLOOKUP(Deelnemers!$W84,rennerstabel!$E:$K,7,0)</f>
        <v>0</v>
      </c>
      <c r="AR84" s="58">
        <f>Deelnemers!$AN84</f>
        <v>30</v>
      </c>
      <c r="AS84" s="170" t="s">
        <v>667</v>
      </c>
      <c r="AT84" s="52">
        <f>RANK(Deelnemers!$AN84,Deelnemers!$AN$2:$AN$125)</f>
        <v>77</v>
      </c>
      <c r="AU84" s="154">
        <f t="shared" si="3"/>
        <v>1</v>
      </c>
      <c r="AV84" s="22" t="s">
        <v>14</v>
      </c>
      <c r="AX84" s="154" t="s">
        <v>757</v>
      </c>
      <c r="AY84" s="154">
        <f>IFERROR(HLOOKUP($AY$1,Deelnemers!$I84:$W84,1,FALSE),0)</f>
        <v>0</v>
      </c>
    </row>
    <row r="85" spans="1:51" s="154" customFormat="1" x14ac:dyDescent="0.25">
      <c r="A85" s="62" t="str">
        <f>CONCATENATE(Deelnemers!$B85," - ",AS85)</f>
        <v>84 - Jan B.</v>
      </c>
      <c r="B85" s="59">
        <v>84</v>
      </c>
      <c r="C85" s="177" t="s">
        <v>668</v>
      </c>
      <c r="D85" s="60" t="s">
        <v>14</v>
      </c>
      <c r="E85" s="61" t="s">
        <v>301</v>
      </c>
      <c r="F85" s="189" t="str">
        <f>VLOOKUP(Deelnemers!$B85,Deelnemers!$B$129:$D$303,3,0)</f>
        <v>NTT Pro Cycling</v>
      </c>
      <c r="G85" s="51"/>
      <c r="H85" s="62"/>
      <c r="I85" s="62">
        <v>1</v>
      </c>
      <c r="J85" s="62">
        <v>11</v>
      </c>
      <c r="K85" s="62">
        <v>21</v>
      </c>
      <c r="L85" s="62">
        <v>28</v>
      </c>
      <c r="M85" s="62">
        <v>31</v>
      </c>
      <c r="N85" s="62">
        <v>41</v>
      </c>
      <c r="O85" s="62">
        <v>84</v>
      </c>
      <c r="P85" s="64">
        <v>92</v>
      </c>
      <c r="Q85" s="62">
        <v>101</v>
      </c>
      <c r="R85" s="62">
        <v>111</v>
      </c>
      <c r="S85" s="62">
        <v>172</v>
      </c>
      <c r="T85" s="62">
        <v>173</v>
      </c>
      <c r="U85" s="62">
        <v>181</v>
      </c>
      <c r="V85" s="62">
        <v>191</v>
      </c>
      <c r="W85" s="62">
        <v>192</v>
      </c>
      <c r="X85" s="62"/>
      <c r="Y85" s="62">
        <f>VLOOKUP(Deelnemers!$I85,rennerstabel!$E:$H,4,0)*2</f>
        <v>0</v>
      </c>
      <c r="Z85" s="62">
        <f>VLOOKUP(Deelnemers!$J85,rennerstabel!$E:$H,4,0)</f>
        <v>0</v>
      </c>
      <c r="AA85" s="62">
        <f>VLOOKUP(Deelnemers!$K85,rennerstabel!$E:$H,4,0)</f>
        <v>0</v>
      </c>
      <c r="AB85" s="62">
        <f>VLOOKUP(Deelnemers!$L85,rennerstabel!$E:$H,4,0)</f>
        <v>0</v>
      </c>
      <c r="AC85" s="62">
        <f>VLOOKUP(Deelnemers!$M85,rennerstabel!$E:$H,4,0)</f>
        <v>0</v>
      </c>
      <c r="AD85" s="62">
        <f>VLOOKUP(Deelnemers!$N85,rennerstabel!$E:$H,4,0)</f>
        <v>0</v>
      </c>
      <c r="AE85" s="62">
        <f>VLOOKUP(Deelnemers!$O85,rennerstabel!$E:$H,4,0)</f>
        <v>0</v>
      </c>
      <c r="AF85" s="62">
        <f>VLOOKUP(Deelnemers!$P85,rennerstabel!$E:$H,4,0)</f>
        <v>0</v>
      </c>
      <c r="AG85" s="62">
        <f>VLOOKUP(Deelnemers!$Q85,rennerstabel!$E:$H,4,0)</f>
        <v>0</v>
      </c>
      <c r="AH85" s="62">
        <f>VLOOKUP(Deelnemers!$R85,rennerstabel!$E:$H,4,0)</f>
        <v>0</v>
      </c>
      <c r="AI85" s="62">
        <f>VLOOKUP(Deelnemers!$S85,rennerstabel!$E:$H,4,0)</f>
        <v>0</v>
      </c>
      <c r="AJ85" s="62">
        <f>VLOOKUP(Deelnemers!$T85,rennerstabel!$E:$H,4,0)</f>
        <v>30</v>
      </c>
      <c r="AK85" s="62">
        <f>VLOOKUP(Deelnemers!$U85,rennerstabel!$E:$H,4,0)</f>
        <v>0</v>
      </c>
      <c r="AL85" s="62">
        <f>VLOOKUP(Deelnemers!$V85,rennerstabel!$E:$H,4,0)</f>
        <v>0</v>
      </c>
      <c r="AM85" s="62">
        <f>VLOOKUP(Deelnemers!$W85,rennerstabel!$E:$H,4,0)</f>
        <v>0</v>
      </c>
      <c r="AN85" s="53">
        <f t="shared" si="2"/>
        <v>30</v>
      </c>
      <c r="AO85" s="54">
        <f>VLOOKUP(Deelnemers!$I85,rennerstabel!$E:$K,5,0)*2+VLOOKUP(Deelnemers!$J85,rennerstabel!$E:$K,5,0)+VLOOKUP(Deelnemers!$K85,rennerstabel!$E:$K,5,0)+VLOOKUP(Deelnemers!$L85,rennerstabel!$E:$K,5,0)+VLOOKUP(Deelnemers!$M85,rennerstabel!$E:$K,5,0)+VLOOKUP(Deelnemers!$N85,rennerstabel!$E:$K,5,0)+VLOOKUP(Deelnemers!$O85,rennerstabel!$E:$K,5,0)+VLOOKUP(Deelnemers!$P85,rennerstabel!$E:$K,5,0)+VLOOKUP(Deelnemers!$Q85,rennerstabel!$E:$K,5,0)+VLOOKUP(Deelnemers!$R85,rennerstabel!$E:$K,5,0)+VLOOKUP(Deelnemers!$S85,rennerstabel!$E:$K,5,0)+VLOOKUP(Deelnemers!$T85,rennerstabel!$E:$K,5,0)+VLOOKUP(Deelnemers!$U85,rennerstabel!$E:$K,5,0)+VLOOKUP(Deelnemers!$V85,rennerstabel!$E:$K,5,0)+VLOOKUP(Deelnemers!$W85,rennerstabel!$E:$K,5,0)</f>
        <v>30</v>
      </c>
      <c r="AP85" s="55">
        <f>VLOOKUP(Deelnemers!$I85,rennerstabel!$E:$K,6,0)*2+VLOOKUP(Deelnemers!$J85,rennerstabel!$E:$K,6,0)+VLOOKUP(Deelnemers!$K85,rennerstabel!$E:$K,6,0)+VLOOKUP(Deelnemers!$L85,rennerstabel!$E:$K,6,0)+VLOOKUP(Deelnemers!$M85,rennerstabel!$E:$K,6,0)+VLOOKUP(Deelnemers!$N85,rennerstabel!$E:$K,6,0)+VLOOKUP(Deelnemers!$O85,rennerstabel!$E:$K,6,0)+VLOOKUP(Deelnemers!$P85,rennerstabel!$E:$K,6,0)+VLOOKUP(Deelnemers!$Q85,rennerstabel!$E:$K,6,0)+VLOOKUP(Deelnemers!$R85,rennerstabel!$E:$K,6,0)+VLOOKUP(Deelnemers!$S85,rennerstabel!$E:$K,6,0)+VLOOKUP(Deelnemers!$T85,rennerstabel!$E:$K,6,0)+VLOOKUP(Deelnemers!$U85,rennerstabel!$E:$K,6,0)+VLOOKUP(Deelnemers!$V85,rennerstabel!$E:$K,6,0)+VLOOKUP(Deelnemers!$W85,rennerstabel!$E:$K,6,0)</f>
        <v>0</v>
      </c>
      <c r="AQ85" s="56">
        <f>VLOOKUP(Deelnemers!$I85,rennerstabel!$E:$K,7,0)*2+VLOOKUP(Deelnemers!$J85,rennerstabel!$E:$K,7,0)+VLOOKUP(Deelnemers!$K85,rennerstabel!$E:$K,7,0)+VLOOKUP(Deelnemers!$L85,rennerstabel!$E:$K,7,0)+VLOOKUP(Deelnemers!$M85,rennerstabel!$E:$K,7,0)+VLOOKUP(Deelnemers!$N85,rennerstabel!$E:$K,7,0)+VLOOKUP(Deelnemers!$O85,rennerstabel!$E:$K,7,0)+VLOOKUP(Deelnemers!$P85,rennerstabel!$E:$K,7,0)+VLOOKUP(Deelnemers!$Q85,rennerstabel!$E:$K,7,0)+VLOOKUP(Deelnemers!$R85,rennerstabel!$E:$K,7,0)+VLOOKUP(Deelnemers!$S85,rennerstabel!$E:$K,7,0)+VLOOKUP(Deelnemers!$T85,rennerstabel!$E:$K,7,0)+VLOOKUP(Deelnemers!$U85,rennerstabel!$E:$K,7,0)+VLOOKUP(Deelnemers!$V85,rennerstabel!$E:$K,7,0)+VLOOKUP(Deelnemers!$W85,rennerstabel!$E:$K,7,0)</f>
        <v>0</v>
      </c>
      <c r="AR85" s="63">
        <f>Deelnemers!$AN85</f>
        <v>30</v>
      </c>
      <c r="AS85" s="170" t="s">
        <v>669</v>
      </c>
      <c r="AT85" s="52">
        <f>RANK(Deelnemers!$AN85,Deelnemers!$AN$2:$AN$125)</f>
        <v>77</v>
      </c>
      <c r="AU85" s="154">
        <f t="shared" si="3"/>
        <v>1</v>
      </c>
      <c r="AV85" s="22" t="s">
        <v>14</v>
      </c>
      <c r="AX85" s="154" t="s">
        <v>758</v>
      </c>
      <c r="AY85" s="154">
        <f>IFERROR(HLOOKUP($AY$1,Deelnemers!$I85:$W85,1,FALSE),0)</f>
        <v>0</v>
      </c>
    </row>
    <row r="86" spans="1:51" s="154" customFormat="1" x14ac:dyDescent="0.25">
      <c r="A86" s="52" t="str">
        <f>CONCATENATE(Deelnemers!$B86," - ",AS86)</f>
        <v>85 - Frank F.</v>
      </c>
      <c r="B86" s="49">
        <v>85</v>
      </c>
      <c r="C86" s="176" t="s">
        <v>14</v>
      </c>
      <c r="D86" s="51" t="s">
        <v>14</v>
      </c>
      <c r="E86" s="51" t="s">
        <v>306</v>
      </c>
      <c r="F86" s="190" t="str">
        <f>VLOOKUP(Deelnemers!$B86,Deelnemers!$B$129:$D$303,3,0)</f>
        <v>Lotto Soudal</v>
      </c>
      <c r="G86" s="51"/>
      <c r="H86" s="52"/>
      <c r="I86" s="52">
        <v>12</v>
      </c>
      <c r="J86" s="52">
        <v>1</v>
      </c>
      <c r="K86" s="52">
        <v>171</v>
      </c>
      <c r="L86" s="52">
        <v>4</v>
      </c>
      <c r="M86" s="52">
        <v>11</v>
      </c>
      <c r="N86" s="52">
        <v>111</v>
      </c>
      <c r="O86" s="52">
        <v>191</v>
      </c>
      <c r="P86" s="52">
        <v>71</v>
      </c>
      <c r="Q86" s="52">
        <v>61</v>
      </c>
      <c r="R86" s="52">
        <v>51</v>
      </c>
      <c r="S86" s="52">
        <v>131</v>
      </c>
      <c r="T86" s="52">
        <v>22</v>
      </c>
      <c r="U86" s="52">
        <v>33</v>
      </c>
      <c r="V86" s="52">
        <v>43</v>
      </c>
      <c r="W86" s="52">
        <v>73</v>
      </c>
      <c r="X86" s="52"/>
      <c r="Y86" s="52">
        <f>VLOOKUP(Deelnemers!$I86,rennerstabel!$E:$H,4,0)*2</f>
        <v>0</v>
      </c>
      <c r="Z86" s="52">
        <f>VLOOKUP(Deelnemers!$J86,rennerstabel!$E:$H,4,0)</f>
        <v>0</v>
      </c>
      <c r="AA86" s="52">
        <f>VLOOKUP(Deelnemers!$K86,rennerstabel!$E:$H,4,0)</f>
        <v>0</v>
      </c>
      <c r="AB86" s="52">
        <f>VLOOKUP(Deelnemers!$L86,rennerstabel!$E:$H,4,0)</f>
        <v>0</v>
      </c>
      <c r="AC86" s="52">
        <f>VLOOKUP(Deelnemers!$M86,rennerstabel!$E:$H,4,0)</f>
        <v>0</v>
      </c>
      <c r="AD86" s="52">
        <f>VLOOKUP(Deelnemers!$N86,rennerstabel!$E:$H,4,0)</f>
        <v>0</v>
      </c>
      <c r="AE86" s="52">
        <f>VLOOKUP(Deelnemers!$O86,rennerstabel!$E:$H,4,0)</f>
        <v>0</v>
      </c>
      <c r="AF86" s="52">
        <f>VLOOKUP(Deelnemers!$P86,rennerstabel!$E:$H,4,0)</f>
        <v>0</v>
      </c>
      <c r="AG86" s="52">
        <f>VLOOKUP(Deelnemers!$Q86,rennerstabel!$E:$H,4,0)</f>
        <v>0</v>
      </c>
      <c r="AH86" s="52">
        <f>VLOOKUP(Deelnemers!$R86,rennerstabel!$E:$H,4,0)</f>
        <v>0</v>
      </c>
      <c r="AI86" s="52">
        <f>VLOOKUP(Deelnemers!$S86,rennerstabel!$E:$H,4,0)</f>
        <v>0</v>
      </c>
      <c r="AJ86" s="52">
        <f>VLOOKUP(Deelnemers!$T86,rennerstabel!$E:$H,4,0)</f>
        <v>20</v>
      </c>
      <c r="AK86" s="52">
        <f>VLOOKUP(Deelnemers!$U86,rennerstabel!$E:$H,4,0)</f>
        <v>0</v>
      </c>
      <c r="AL86" s="52">
        <f>VLOOKUP(Deelnemers!$V86,rennerstabel!$E:$H,4,0)</f>
        <v>5</v>
      </c>
      <c r="AM86" s="52">
        <f>VLOOKUP(Deelnemers!$W86,rennerstabel!$E:$H,4,0)</f>
        <v>15</v>
      </c>
      <c r="AN86" s="53">
        <f>SUM(Y86:AM86)</f>
        <v>40</v>
      </c>
      <c r="AO86" s="54">
        <f>VLOOKUP(Deelnemers!$I86,rennerstabel!$E:$K,5,0)*2+VLOOKUP(Deelnemers!$J86,rennerstabel!$E:$K,5,0)+VLOOKUP(Deelnemers!$K86,rennerstabel!$E:$K,5,0)+VLOOKUP(Deelnemers!$L86,rennerstabel!$E:$K,5,0)+VLOOKUP(Deelnemers!$M86,rennerstabel!$E:$K,5,0)+VLOOKUP(Deelnemers!$N86,rennerstabel!$E:$K,5,0)+VLOOKUP(Deelnemers!$O86,rennerstabel!$E:$K,5,0)+VLOOKUP(Deelnemers!$P86,rennerstabel!$E:$K,5,0)+VLOOKUP(Deelnemers!$Q86,rennerstabel!$E:$K,5,0)+VLOOKUP(Deelnemers!$R86,rennerstabel!$E:$K,5,0)+VLOOKUP(Deelnemers!$S86,rennerstabel!$E:$K,5,0)+VLOOKUP(Deelnemers!$T86,rennerstabel!$E:$K,5,0)+VLOOKUP(Deelnemers!$U86,rennerstabel!$E:$K,5,0)+VLOOKUP(Deelnemers!$V86,rennerstabel!$E:$K,5,0)+VLOOKUP(Deelnemers!$W86,rennerstabel!$E:$K,5,0)</f>
        <v>40</v>
      </c>
      <c r="AP86" s="55">
        <f>VLOOKUP(Deelnemers!$I86,rennerstabel!$E:$K,6,0)*2+VLOOKUP(Deelnemers!$J86,rennerstabel!$E:$K,6,0)+VLOOKUP(Deelnemers!$K86,rennerstabel!$E:$K,6,0)+VLOOKUP(Deelnemers!$L86,rennerstabel!$E:$K,6,0)+VLOOKUP(Deelnemers!$M86,rennerstabel!$E:$K,6,0)+VLOOKUP(Deelnemers!$N86,rennerstabel!$E:$K,6,0)+VLOOKUP(Deelnemers!$O86,rennerstabel!$E:$K,6,0)+VLOOKUP(Deelnemers!$P86,rennerstabel!$E:$K,6,0)+VLOOKUP(Deelnemers!$Q86,rennerstabel!$E:$K,6,0)+VLOOKUP(Deelnemers!$R86,rennerstabel!$E:$K,6,0)+VLOOKUP(Deelnemers!$S86,rennerstabel!$E:$K,6,0)+VLOOKUP(Deelnemers!$T86,rennerstabel!$E:$K,6,0)+VLOOKUP(Deelnemers!$U86,rennerstabel!$E:$K,6,0)+VLOOKUP(Deelnemers!$V86,rennerstabel!$E:$K,6,0)+VLOOKUP(Deelnemers!$W86,rennerstabel!$E:$K,6,0)</f>
        <v>0</v>
      </c>
      <c r="AQ86" s="56">
        <f>VLOOKUP(Deelnemers!$I86,rennerstabel!$E:$K,7,0)*2+VLOOKUP(Deelnemers!$J86,rennerstabel!$E:$K,7,0)+VLOOKUP(Deelnemers!$K86,rennerstabel!$E:$K,7,0)+VLOOKUP(Deelnemers!$L86,rennerstabel!$E:$K,7,0)+VLOOKUP(Deelnemers!$M86,rennerstabel!$E:$K,7,0)+VLOOKUP(Deelnemers!$N86,rennerstabel!$E:$K,7,0)+VLOOKUP(Deelnemers!$O86,rennerstabel!$E:$K,7,0)+VLOOKUP(Deelnemers!$P86,rennerstabel!$E:$K,7,0)+VLOOKUP(Deelnemers!$Q86,rennerstabel!$E:$K,7,0)+VLOOKUP(Deelnemers!$R86,rennerstabel!$E:$K,7,0)+VLOOKUP(Deelnemers!$S86,rennerstabel!$E:$K,7,0)+VLOOKUP(Deelnemers!$T86,rennerstabel!$E:$K,7,0)+VLOOKUP(Deelnemers!$U86,rennerstabel!$E:$K,7,0)+VLOOKUP(Deelnemers!$V86,rennerstabel!$E:$K,7,0)+VLOOKUP(Deelnemers!$W86,rennerstabel!$E:$K,7,0)</f>
        <v>0</v>
      </c>
      <c r="AR86" s="58">
        <f>Deelnemers!$AN86</f>
        <v>40</v>
      </c>
      <c r="AS86" s="170" t="s">
        <v>670</v>
      </c>
      <c r="AT86" s="52">
        <f>RANK(Deelnemers!$AN86,Deelnemers!$AN$2:$AN$125)</f>
        <v>61</v>
      </c>
      <c r="AU86" s="154">
        <f t="shared" si="3"/>
        <v>1</v>
      </c>
      <c r="AV86" s="22" t="s">
        <v>14</v>
      </c>
      <c r="AX86" s="154" t="s">
        <v>758</v>
      </c>
      <c r="AY86" s="154">
        <f>IFERROR(HLOOKUP($AY$1,Deelnemers!$I86:$W86,1,FALSE),0)</f>
        <v>0</v>
      </c>
    </row>
    <row r="87" spans="1:51" s="154" customFormat="1" x14ac:dyDescent="0.25">
      <c r="A87" s="62" t="str">
        <f>CONCATENATE(Deelnemers!$B87," - ",AS87)</f>
        <v>86 - Yvette S.</v>
      </c>
      <c r="B87" s="59">
        <v>86</v>
      </c>
      <c r="C87" s="177" t="s">
        <v>699</v>
      </c>
      <c r="D87" s="60" t="s">
        <v>14</v>
      </c>
      <c r="E87" s="61" t="s">
        <v>299</v>
      </c>
      <c r="F87" s="189" t="str">
        <f>VLOOKUP(Deelnemers!$B87,Deelnemers!$B$129:$D$303,3,0)</f>
        <v>Jumbo Visma</v>
      </c>
      <c r="G87" s="51"/>
      <c r="H87" s="62"/>
      <c r="I87" s="62">
        <v>11</v>
      </c>
      <c r="J87" s="62">
        <v>73</v>
      </c>
      <c r="K87" s="62">
        <v>1</v>
      </c>
      <c r="L87" s="62">
        <v>111</v>
      </c>
      <c r="M87" s="62">
        <v>12</v>
      </c>
      <c r="N87" s="62">
        <v>184</v>
      </c>
      <c r="O87" s="62">
        <v>191</v>
      </c>
      <c r="P87" s="64">
        <v>71</v>
      </c>
      <c r="Q87" s="62">
        <v>61</v>
      </c>
      <c r="R87" s="62">
        <v>41</v>
      </c>
      <c r="S87" s="62">
        <v>51</v>
      </c>
      <c r="T87" s="62">
        <v>31</v>
      </c>
      <c r="U87" s="62">
        <v>33</v>
      </c>
      <c r="V87" s="62">
        <v>22</v>
      </c>
      <c r="W87" s="62">
        <v>21</v>
      </c>
      <c r="X87" s="62"/>
      <c r="Y87" s="62">
        <f>VLOOKUP(Deelnemers!$I87,rennerstabel!$E:$H,4,0)*2</f>
        <v>0</v>
      </c>
      <c r="Z87" s="62">
        <f>VLOOKUP(Deelnemers!$J87,rennerstabel!$E:$H,4,0)</f>
        <v>15</v>
      </c>
      <c r="AA87" s="62">
        <f>VLOOKUP(Deelnemers!$K87,rennerstabel!$E:$H,4,0)</f>
        <v>0</v>
      </c>
      <c r="AB87" s="62">
        <f>VLOOKUP(Deelnemers!$L87,rennerstabel!$E:$H,4,0)</f>
        <v>0</v>
      </c>
      <c r="AC87" s="62">
        <f>VLOOKUP(Deelnemers!$M87,rennerstabel!$E:$H,4,0)</f>
        <v>0</v>
      </c>
      <c r="AD87" s="62">
        <f>VLOOKUP(Deelnemers!$N87,rennerstabel!$E:$H,4,0)</f>
        <v>0</v>
      </c>
      <c r="AE87" s="62">
        <f>VLOOKUP(Deelnemers!$O87,rennerstabel!$E:$H,4,0)</f>
        <v>0</v>
      </c>
      <c r="AF87" s="62">
        <f>VLOOKUP(Deelnemers!$P87,rennerstabel!$E:$H,4,0)</f>
        <v>0</v>
      </c>
      <c r="AG87" s="62">
        <f>VLOOKUP(Deelnemers!$Q87,rennerstabel!$E:$H,4,0)</f>
        <v>0</v>
      </c>
      <c r="AH87" s="62">
        <f>VLOOKUP(Deelnemers!$R87,rennerstabel!$E:$H,4,0)</f>
        <v>0</v>
      </c>
      <c r="AI87" s="62">
        <f>VLOOKUP(Deelnemers!$S87,rennerstabel!$E:$H,4,0)</f>
        <v>0</v>
      </c>
      <c r="AJ87" s="62">
        <f>VLOOKUP(Deelnemers!$T87,rennerstabel!$E:$H,4,0)</f>
        <v>0</v>
      </c>
      <c r="AK87" s="62">
        <f>VLOOKUP(Deelnemers!$U87,rennerstabel!$E:$H,4,0)</f>
        <v>0</v>
      </c>
      <c r="AL87" s="62">
        <f>VLOOKUP(Deelnemers!$V87,rennerstabel!$E:$H,4,0)</f>
        <v>20</v>
      </c>
      <c r="AM87" s="62">
        <f>VLOOKUP(Deelnemers!$W87,rennerstabel!$E:$H,4,0)</f>
        <v>0</v>
      </c>
      <c r="AN87" s="53">
        <f>SUM(Y87:AM87)</f>
        <v>35</v>
      </c>
      <c r="AO87" s="54">
        <f>VLOOKUP(Deelnemers!$I87,rennerstabel!$E:$K,5,0)*2+VLOOKUP(Deelnemers!$J87,rennerstabel!$E:$K,5,0)+VLOOKUP(Deelnemers!$K87,rennerstabel!$E:$K,5,0)+VLOOKUP(Deelnemers!$L87,rennerstabel!$E:$K,5,0)+VLOOKUP(Deelnemers!$M87,rennerstabel!$E:$K,5,0)+VLOOKUP(Deelnemers!$N87,rennerstabel!$E:$K,5,0)+VLOOKUP(Deelnemers!$O87,rennerstabel!$E:$K,5,0)+VLOOKUP(Deelnemers!$P87,rennerstabel!$E:$K,5,0)+VLOOKUP(Deelnemers!$Q87,rennerstabel!$E:$K,5,0)+VLOOKUP(Deelnemers!$R87,rennerstabel!$E:$K,5,0)+VLOOKUP(Deelnemers!$S87,rennerstabel!$E:$K,5,0)+VLOOKUP(Deelnemers!$T87,rennerstabel!$E:$K,5,0)+VLOOKUP(Deelnemers!$U87,rennerstabel!$E:$K,5,0)+VLOOKUP(Deelnemers!$V87,rennerstabel!$E:$K,5,0)+VLOOKUP(Deelnemers!$W87,rennerstabel!$E:$K,5,0)</f>
        <v>35</v>
      </c>
      <c r="AP87" s="55">
        <f>VLOOKUP(Deelnemers!$I87,rennerstabel!$E:$K,6,0)*2+VLOOKUP(Deelnemers!$J87,rennerstabel!$E:$K,6,0)+VLOOKUP(Deelnemers!$K87,rennerstabel!$E:$K,6,0)+VLOOKUP(Deelnemers!$L87,rennerstabel!$E:$K,6,0)+VLOOKUP(Deelnemers!$M87,rennerstabel!$E:$K,6,0)+VLOOKUP(Deelnemers!$N87,rennerstabel!$E:$K,6,0)+VLOOKUP(Deelnemers!$O87,rennerstabel!$E:$K,6,0)+VLOOKUP(Deelnemers!$P87,rennerstabel!$E:$K,6,0)+VLOOKUP(Deelnemers!$Q87,rennerstabel!$E:$K,6,0)+VLOOKUP(Deelnemers!$R87,rennerstabel!$E:$K,6,0)+VLOOKUP(Deelnemers!$S87,rennerstabel!$E:$K,6,0)+VLOOKUP(Deelnemers!$T87,rennerstabel!$E:$K,6,0)+VLOOKUP(Deelnemers!$U87,rennerstabel!$E:$K,6,0)+VLOOKUP(Deelnemers!$V87,rennerstabel!$E:$K,6,0)+VLOOKUP(Deelnemers!$W87,rennerstabel!$E:$K,6,0)</f>
        <v>0</v>
      </c>
      <c r="AQ87" s="56">
        <f>VLOOKUP(Deelnemers!$I87,rennerstabel!$E:$K,7,0)*2+VLOOKUP(Deelnemers!$J87,rennerstabel!$E:$K,7,0)+VLOOKUP(Deelnemers!$K87,rennerstabel!$E:$K,7,0)+VLOOKUP(Deelnemers!$L87,rennerstabel!$E:$K,7,0)+VLOOKUP(Deelnemers!$M87,rennerstabel!$E:$K,7,0)+VLOOKUP(Deelnemers!$N87,rennerstabel!$E:$K,7,0)+VLOOKUP(Deelnemers!$O87,rennerstabel!$E:$K,7,0)+VLOOKUP(Deelnemers!$P87,rennerstabel!$E:$K,7,0)+VLOOKUP(Deelnemers!$Q87,rennerstabel!$E:$K,7,0)+VLOOKUP(Deelnemers!$R87,rennerstabel!$E:$K,7,0)+VLOOKUP(Deelnemers!$S87,rennerstabel!$E:$K,7,0)+VLOOKUP(Deelnemers!$T87,rennerstabel!$E:$K,7,0)+VLOOKUP(Deelnemers!$U87,rennerstabel!$E:$K,7,0)+VLOOKUP(Deelnemers!$V87,rennerstabel!$E:$K,7,0)+VLOOKUP(Deelnemers!$W87,rennerstabel!$E:$K,7,0)</f>
        <v>0</v>
      </c>
      <c r="AR87" s="63">
        <f>Deelnemers!$AN87</f>
        <v>35</v>
      </c>
      <c r="AS87" s="170" t="s">
        <v>671</v>
      </c>
      <c r="AT87" s="52">
        <f>RANK(Deelnemers!$AN87,Deelnemers!$AN$2:$AN$125)</f>
        <v>64</v>
      </c>
      <c r="AU87" s="154">
        <f t="shared" si="3"/>
        <v>1</v>
      </c>
      <c r="AV87" s="22" t="s">
        <v>14</v>
      </c>
      <c r="AX87" s="154" t="s">
        <v>757</v>
      </c>
      <c r="AY87" s="154">
        <f>IFERROR(HLOOKUP($AY$1,Deelnemers!$I87:$W87,1,FALSE),0)</f>
        <v>0</v>
      </c>
    </row>
    <row r="88" spans="1:51" s="154" customFormat="1" x14ac:dyDescent="0.25">
      <c r="A88" s="52" t="str">
        <f>CONCATENATE(Deelnemers!$B88," - ",AS88)</f>
        <v>87 - Maarten H.</v>
      </c>
      <c r="B88" s="49">
        <v>87</v>
      </c>
      <c r="C88" s="176" t="s">
        <v>14</v>
      </c>
      <c r="D88" s="51" t="s">
        <v>14</v>
      </c>
      <c r="E88" s="51" t="s">
        <v>739</v>
      </c>
      <c r="F88" s="190" t="str">
        <f>VLOOKUP(Deelnemers!$B88,Deelnemers!$B$129:$D$303,3,0)</f>
        <v>Astana</v>
      </c>
      <c r="G88" s="51"/>
      <c r="H88" s="52"/>
      <c r="I88" s="52">
        <v>11</v>
      </c>
      <c r="J88" s="52">
        <v>2</v>
      </c>
      <c r="K88" s="52">
        <v>1</v>
      </c>
      <c r="L88" s="52">
        <v>12</v>
      </c>
      <c r="M88" s="52">
        <v>21</v>
      </c>
      <c r="N88" s="52">
        <v>41</v>
      </c>
      <c r="O88" s="52">
        <v>51</v>
      </c>
      <c r="P88" s="52">
        <v>61</v>
      </c>
      <c r="Q88" s="52">
        <v>73</v>
      </c>
      <c r="R88" s="52">
        <v>101</v>
      </c>
      <c r="S88" s="52">
        <v>103</v>
      </c>
      <c r="T88" s="52">
        <v>111</v>
      </c>
      <c r="U88" s="52">
        <v>141</v>
      </c>
      <c r="V88" s="52">
        <v>184</v>
      </c>
      <c r="W88" s="52">
        <v>191</v>
      </c>
      <c r="X88" s="52"/>
      <c r="Y88" s="52">
        <f>VLOOKUP(Deelnemers!$I88,rennerstabel!$E:$H,4,0)*2</f>
        <v>0</v>
      </c>
      <c r="Z88" s="52">
        <f>VLOOKUP(Deelnemers!$J88,rennerstabel!$E:$H,4,0)</f>
        <v>0</v>
      </c>
      <c r="AA88" s="52">
        <f>VLOOKUP(Deelnemers!$K88,rennerstabel!$E:$H,4,0)</f>
        <v>0</v>
      </c>
      <c r="AB88" s="52">
        <f>VLOOKUP(Deelnemers!$L88,rennerstabel!$E:$H,4,0)</f>
        <v>0</v>
      </c>
      <c r="AC88" s="52">
        <f>VLOOKUP(Deelnemers!$M88,rennerstabel!$E:$H,4,0)</f>
        <v>0</v>
      </c>
      <c r="AD88" s="52">
        <f>VLOOKUP(Deelnemers!$N88,rennerstabel!$E:$H,4,0)</f>
        <v>0</v>
      </c>
      <c r="AE88" s="52">
        <f>VLOOKUP(Deelnemers!$O88,rennerstabel!$E:$H,4,0)</f>
        <v>0</v>
      </c>
      <c r="AF88" s="52">
        <f>VLOOKUP(Deelnemers!$P88,rennerstabel!$E:$H,4,0)</f>
        <v>0</v>
      </c>
      <c r="AG88" s="52">
        <f>VLOOKUP(Deelnemers!$Q88,rennerstabel!$E:$H,4,0)</f>
        <v>15</v>
      </c>
      <c r="AH88" s="52">
        <f>VLOOKUP(Deelnemers!$R88,rennerstabel!$E:$H,4,0)</f>
        <v>0</v>
      </c>
      <c r="AI88" s="52">
        <f>VLOOKUP(Deelnemers!$S88,rennerstabel!$E:$H,4,0)</f>
        <v>0</v>
      </c>
      <c r="AJ88" s="52">
        <f>VLOOKUP(Deelnemers!$T88,rennerstabel!$E:$H,4,0)</f>
        <v>0</v>
      </c>
      <c r="AK88" s="52">
        <f>VLOOKUP(Deelnemers!$U88,rennerstabel!$E:$H,4,0)</f>
        <v>0</v>
      </c>
      <c r="AL88" s="52">
        <f>VLOOKUP(Deelnemers!$V88,rennerstabel!$E:$H,4,0)</f>
        <v>0</v>
      </c>
      <c r="AM88" s="52">
        <f>VLOOKUP(Deelnemers!$W88,rennerstabel!$E:$H,4,0)</f>
        <v>0</v>
      </c>
      <c r="AN88" s="53">
        <f>SUM(Y88:AM88)</f>
        <v>15</v>
      </c>
      <c r="AO88" s="54">
        <f>VLOOKUP(Deelnemers!$I88,rennerstabel!$E:$K,5,0)*2+VLOOKUP(Deelnemers!$J88,rennerstabel!$E:$K,5,0)+VLOOKUP(Deelnemers!$K88,rennerstabel!$E:$K,5,0)+VLOOKUP(Deelnemers!$L88,rennerstabel!$E:$K,5,0)+VLOOKUP(Deelnemers!$M88,rennerstabel!$E:$K,5,0)+VLOOKUP(Deelnemers!$N88,rennerstabel!$E:$K,5,0)+VLOOKUP(Deelnemers!$O88,rennerstabel!$E:$K,5,0)+VLOOKUP(Deelnemers!$P88,rennerstabel!$E:$K,5,0)+VLOOKUP(Deelnemers!$Q88,rennerstabel!$E:$K,5,0)+VLOOKUP(Deelnemers!$R88,rennerstabel!$E:$K,5,0)+VLOOKUP(Deelnemers!$S88,rennerstabel!$E:$K,5,0)+VLOOKUP(Deelnemers!$T88,rennerstabel!$E:$K,5,0)+VLOOKUP(Deelnemers!$U88,rennerstabel!$E:$K,5,0)+VLOOKUP(Deelnemers!$V88,rennerstabel!$E:$K,5,0)+VLOOKUP(Deelnemers!$W88,rennerstabel!$E:$K,5,0)</f>
        <v>15</v>
      </c>
      <c r="AP88" s="55">
        <f>VLOOKUP(Deelnemers!$I88,rennerstabel!$E:$K,6,0)*2+VLOOKUP(Deelnemers!$J88,rennerstabel!$E:$K,6,0)+VLOOKUP(Deelnemers!$K88,rennerstabel!$E:$K,6,0)+VLOOKUP(Deelnemers!$L88,rennerstabel!$E:$K,6,0)+VLOOKUP(Deelnemers!$M88,rennerstabel!$E:$K,6,0)+VLOOKUP(Deelnemers!$N88,rennerstabel!$E:$K,6,0)+VLOOKUP(Deelnemers!$O88,rennerstabel!$E:$K,6,0)+VLOOKUP(Deelnemers!$P88,rennerstabel!$E:$K,6,0)+VLOOKUP(Deelnemers!$Q88,rennerstabel!$E:$K,6,0)+VLOOKUP(Deelnemers!$R88,rennerstabel!$E:$K,6,0)+VLOOKUP(Deelnemers!$S88,rennerstabel!$E:$K,6,0)+VLOOKUP(Deelnemers!$T88,rennerstabel!$E:$K,6,0)+VLOOKUP(Deelnemers!$U88,rennerstabel!$E:$K,6,0)+VLOOKUP(Deelnemers!$V88,rennerstabel!$E:$K,6,0)+VLOOKUP(Deelnemers!$W88,rennerstabel!$E:$K,6,0)</f>
        <v>0</v>
      </c>
      <c r="AQ88" s="56">
        <f>VLOOKUP(Deelnemers!$I88,rennerstabel!$E:$K,7,0)*2+VLOOKUP(Deelnemers!$J88,rennerstabel!$E:$K,7,0)+VLOOKUP(Deelnemers!$K88,rennerstabel!$E:$K,7,0)+VLOOKUP(Deelnemers!$L88,rennerstabel!$E:$K,7,0)+VLOOKUP(Deelnemers!$M88,rennerstabel!$E:$K,7,0)+VLOOKUP(Deelnemers!$N88,rennerstabel!$E:$K,7,0)+VLOOKUP(Deelnemers!$O88,rennerstabel!$E:$K,7,0)+VLOOKUP(Deelnemers!$P88,rennerstabel!$E:$K,7,0)+VLOOKUP(Deelnemers!$Q88,rennerstabel!$E:$K,7,0)+VLOOKUP(Deelnemers!$R88,rennerstabel!$E:$K,7,0)+VLOOKUP(Deelnemers!$S88,rennerstabel!$E:$K,7,0)+VLOOKUP(Deelnemers!$T88,rennerstabel!$E:$K,7,0)+VLOOKUP(Deelnemers!$U88,rennerstabel!$E:$K,7,0)+VLOOKUP(Deelnemers!$V88,rennerstabel!$E:$K,7,0)+VLOOKUP(Deelnemers!$W88,rennerstabel!$E:$K,7,0)</f>
        <v>0</v>
      </c>
      <c r="AR88" s="58">
        <f>Deelnemers!$AN88</f>
        <v>15</v>
      </c>
      <c r="AS88" s="170" t="s">
        <v>672</v>
      </c>
      <c r="AT88" s="52">
        <f>RANK(Deelnemers!$AN88,Deelnemers!$AN$2:$AN$125)</f>
        <v>100</v>
      </c>
      <c r="AU88" s="154">
        <f t="shared" si="3"/>
        <v>1</v>
      </c>
      <c r="AV88" s="22" t="s">
        <v>14</v>
      </c>
      <c r="AX88" s="154" t="s">
        <v>758</v>
      </c>
      <c r="AY88" s="154">
        <f>IFERROR(HLOOKUP($AY$1,Deelnemers!$I88:$W88,1,FALSE),0)</f>
        <v>0</v>
      </c>
    </row>
    <row r="89" spans="1:51" s="154" customFormat="1" x14ac:dyDescent="0.25">
      <c r="A89" s="62" t="str">
        <f>CONCATENATE(Deelnemers!$B89," - ",AS89)</f>
        <v xml:space="preserve">88 - Marcel B. </v>
      </c>
      <c r="B89" s="59">
        <v>88</v>
      </c>
      <c r="C89" s="177" t="s">
        <v>14</v>
      </c>
      <c r="D89" s="60" t="s">
        <v>14</v>
      </c>
      <c r="E89" s="61" t="s">
        <v>306</v>
      </c>
      <c r="F89" s="189" t="str">
        <f>VLOOKUP(Deelnemers!$B89,Deelnemers!$B$129:$D$303,3,0)</f>
        <v>CCC Team</v>
      </c>
      <c r="G89" s="51"/>
      <c r="H89" s="62"/>
      <c r="I89" s="62">
        <v>1</v>
      </c>
      <c r="J89" s="62">
        <v>2</v>
      </c>
      <c r="K89" s="62">
        <v>11</v>
      </c>
      <c r="L89" s="62">
        <v>12</v>
      </c>
      <c r="M89" s="62">
        <v>21</v>
      </c>
      <c r="N89" s="62">
        <v>22</v>
      </c>
      <c r="O89" s="62">
        <v>33</v>
      </c>
      <c r="P89" s="64">
        <v>51</v>
      </c>
      <c r="Q89" s="62">
        <v>65</v>
      </c>
      <c r="R89" s="62">
        <v>73</v>
      </c>
      <c r="S89" s="62">
        <v>81</v>
      </c>
      <c r="T89" s="62">
        <v>103</v>
      </c>
      <c r="U89" s="62">
        <v>111</v>
      </c>
      <c r="V89" s="62">
        <v>152</v>
      </c>
      <c r="W89" s="62">
        <v>184</v>
      </c>
      <c r="X89" s="62"/>
      <c r="Y89" s="62">
        <f>VLOOKUP(Deelnemers!$I89,rennerstabel!$E:$H,4,0)*2</f>
        <v>0</v>
      </c>
      <c r="Z89" s="62">
        <f>VLOOKUP(Deelnemers!$J89,rennerstabel!$E:$H,4,0)</f>
        <v>0</v>
      </c>
      <c r="AA89" s="62">
        <f>VLOOKUP(Deelnemers!$K89,rennerstabel!$E:$H,4,0)</f>
        <v>0</v>
      </c>
      <c r="AB89" s="62">
        <f>VLOOKUP(Deelnemers!$L89,rennerstabel!$E:$H,4,0)</f>
        <v>0</v>
      </c>
      <c r="AC89" s="62">
        <f>VLOOKUP(Deelnemers!$M89,rennerstabel!$E:$H,4,0)</f>
        <v>0</v>
      </c>
      <c r="AD89" s="62">
        <f>VLOOKUP(Deelnemers!$N89,rennerstabel!$E:$H,4,0)</f>
        <v>20</v>
      </c>
      <c r="AE89" s="62">
        <f>VLOOKUP(Deelnemers!$O89,rennerstabel!$E:$H,4,0)</f>
        <v>0</v>
      </c>
      <c r="AF89" s="62">
        <f>VLOOKUP(Deelnemers!$P89,rennerstabel!$E:$H,4,0)</f>
        <v>0</v>
      </c>
      <c r="AG89" s="62">
        <f>VLOOKUP(Deelnemers!$Q89,rennerstabel!$E:$H,4,0)</f>
        <v>0</v>
      </c>
      <c r="AH89" s="62">
        <f>VLOOKUP(Deelnemers!$R89,rennerstabel!$E:$H,4,0)</f>
        <v>15</v>
      </c>
      <c r="AI89" s="62">
        <f>VLOOKUP(Deelnemers!$S89,rennerstabel!$E:$H,4,0)</f>
        <v>10</v>
      </c>
      <c r="AJ89" s="62">
        <f>VLOOKUP(Deelnemers!$T89,rennerstabel!$E:$H,4,0)</f>
        <v>0</v>
      </c>
      <c r="AK89" s="62">
        <f>VLOOKUP(Deelnemers!$U89,rennerstabel!$E:$H,4,0)</f>
        <v>0</v>
      </c>
      <c r="AL89" s="62">
        <f>VLOOKUP(Deelnemers!$V89,rennerstabel!$E:$H,4,0)</f>
        <v>9</v>
      </c>
      <c r="AM89" s="62">
        <f>VLOOKUP(Deelnemers!$W89,rennerstabel!$E:$H,4,0)</f>
        <v>0</v>
      </c>
      <c r="AN89" s="53">
        <f>SUM(Y89:AM89)</f>
        <v>54</v>
      </c>
      <c r="AO89" s="54">
        <f>VLOOKUP(Deelnemers!$I89,rennerstabel!$E:$K,5,0)*2+VLOOKUP(Deelnemers!$J89,rennerstabel!$E:$K,5,0)+VLOOKUP(Deelnemers!$K89,rennerstabel!$E:$K,5,0)+VLOOKUP(Deelnemers!$L89,rennerstabel!$E:$K,5,0)+VLOOKUP(Deelnemers!$M89,rennerstabel!$E:$K,5,0)+VLOOKUP(Deelnemers!$N89,rennerstabel!$E:$K,5,0)+VLOOKUP(Deelnemers!$O89,rennerstabel!$E:$K,5,0)+VLOOKUP(Deelnemers!$P89,rennerstabel!$E:$K,5,0)+VLOOKUP(Deelnemers!$Q89,rennerstabel!$E:$K,5,0)+VLOOKUP(Deelnemers!$R89,rennerstabel!$E:$K,5,0)+VLOOKUP(Deelnemers!$S89,rennerstabel!$E:$K,5,0)+VLOOKUP(Deelnemers!$T89,rennerstabel!$E:$K,5,0)+VLOOKUP(Deelnemers!$U89,rennerstabel!$E:$K,5,0)+VLOOKUP(Deelnemers!$V89,rennerstabel!$E:$K,5,0)+VLOOKUP(Deelnemers!$W89,rennerstabel!$E:$K,5,0)</f>
        <v>54</v>
      </c>
      <c r="AP89" s="55">
        <f>VLOOKUP(Deelnemers!$I89,rennerstabel!$E:$K,6,0)*2+VLOOKUP(Deelnemers!$J89,rennerstabel!$E:$K,6,0)+VLOOKUP(Deelnemers!$K89,rennerstabel!$E:$K,6,0)+VLOOKUP(Deelnemers!$L89,rennerstabel!$E:$K,6,0)+VLOOKUP(Deelnemers!$M89,rennerstabel!$E:$K,6,0)+VLOOKUP(Deelnemers!$N89,rennerstabel!$E:$K,6,0)+VLOOKUP(Deelnemers!$O89,rennerstabel!$E:$K,6,0)+VLOOKUP(Deelnemers!$P89,rennerstabel!$E:$K,6,0)+VLOOKUP(Deelnemers!$Q89,rennerstabel!$E:$K,6,0)+VLOOKUP(Deelnemers!$R89,rennerstabel!$E:$K,6,0)+VLOOKUP(Deelnemers!$S89,rennerstabel!$E:$K,6,0)+VLOOKUP(Deelnemers!$T89,rennerstabel!$E:$K,6,0)+VLOOKUP(Deelnemers!$U89,rennerstabel!$E:$K,6,0)+VLOOKUP(Deelnemers!$V89,rennerstabel!$E:$K,6,0)+VLOOKUP(Deelnemers!$W89,rennerstabel!$E:$K,6,0)</f>
        <v>0</v>
      </c>
      <c r="AQ89" s="56">
        <f>VLOOKUP(Deelnemers!$I89,rennerstabel!$E:$K,7,0)*2+VLOOKUP(Deelnemers!$J89,rennerstabel!$E:$K,7,0)+VLOOKUP(Deelnemers!$K89,rennerstabel!$E:$K,7,0)+VLOOKUP(Deelnemers!$L89,rennerstabel!$E:$K,7,0)+VLOOKUP(Deelnemers!$M89,rennerstabel!$E:$K,7,0)+VLOOKUP(Deelnemers!$N89,rennerstabel!$E:$K,7,0)+VLOOKUP(Deelnemers!$O89,rennerstabel!$E:$K,7,0)+VLOOKUP(Deelnemers!$P89,rennerstabel!$E:$K,7,0)+VLOOKUP(Deelnemers!$Q89,rennerstabel!$E:$K,7,0)+VLOOKUP(Deelnemers!$R89,rennerstabel!$E:$K,7,0)+VLOOKUP(Deelnemers!$S89,rennerstabel!$E:$K,7,0)+VLOOKUP(Deelnemers!$T89,rennerstabel!$E:$K,7,0)+VLOOKUP(Deelnemers!$U89,rennerstabel!$E:$K,7,0)+VLOOKUP(Deelnemers!$V89,rennerstabel!$E:$K,7,0)+VLOOKUP(Deelnemers!$W89,rennerstabel!$E:$K,7,0)</f>
        <v>0</v>
      </c>
      <c r="AR89" s="63">
        <f>Deelnemers!$AN89</f>
        <v>54</v>
      </c>
      <c r="AS89" s="170" t="s">
        <v>673</v>
      </c>
      <c r="AT89" s="52">
        <f>RANK(Deelnemers!$AN89,Deelnemers!$AN$2:$AN$125)</f>
        <v>23</v>
      </c>
      <c r="AU89" s="154">
        <f t="shared" si="3"/>
        <v>1</v>
      </c>
      <c r="AV89" s="22" t="s">
        <v>14</v>
      </c>
      <c r="AX89" s="154" t="s">
        <v>758</v>
      </c>
      <c r="AY89" s="154">
        <f>IFERROR(HLOOKUP($AY$1,Deelnemers!$I89:$W89,1,FALSE),0)</f>
        <v>0</v>
      </c>
    </row>
    <row r="90" spans="1:51" s="154" customFormat="1" x14ac:dyDescent="0.25">
      <c r="A90" s="52" t="str">
        <f>CONCATENATE(Deelnemers!$B90," - ",AS90)</f>
        <v xml:space="preserve">89 - Rien H. </v>
      </c>
      <c r="B90" s="49">
        <v>89</v>
      </c>
      <c r="C90" s="177" t="s">
        <v>674</v>
      </c>
      <c r="D90" s="51" t="s">
        <v>14</v>
      </c>
      <c r="E90" s="177" t="s">
        <v>306</v>
      </c>
      <c r="F90" s="190" t="str">
        <f>VLOOKUP(Deelnemers!$B90,Deelnemers!$B$129:$D$303,3,0)</f>
        <v>Movistar Team</v>
      </c>
      <c r="G90" s="51"/>
      <c r="H90" s="52"/>
      <c r="I90" s="52">
        <v>1</v>
      </c>
      <c r="J90" s="52">
        <v>184</v>
      </c>
      <c r="K90" s="52">
        <v>73</v>
      </c>
      <c r="L90" s="52">
        <v>22</v>
      </c>
      <c r="M90" s="52">
        <v>14</v>
      </c>
      <c r="N90" s="52">
        <v>11</v>
      </c>
      <c r="O90" s="52">
        <v>12</v>
      </c>
      <c r="P90" s="52">
        <v>111</v>
      </c>
      <c r="Q90" s="52">
        <v>191</v>
      </c>
      <c r="R90" s="52">
        <v>71</v>
      </c>
      <c r="S90" s="52">
        <v>21</v>
      </c>
      <c r="T90" s="52">
        <v>41</v>
      </c>
      <c r="U90" s="52">
        <v>192</v>
      </c>
      <c r="V90" s="52">
        <v>8</v>
      </c>
      <c r="W90" s="52">
        <v>203</v>
      </c>
      <c r="X90" s="52"/>
      <c r="Y90" s="52">
        <f>VLOOKUP(Deelnemers!$I90,rennerstabel!$E:$H,4,0)*2</f>
        <v>0</v>
      </c>
      <c r="Z90" s="52">
        <f>VLOOKUP(Deelnemers!$J90,rennerstabel!$E:$H,4,0)</f>
        <v>0</v>
      </c>
      <c r="AA90" s="52">
        <f>VLOOKUP(Deelnemers!$K90,rennerstabel!$E:$H,4,0)</f>
        <v>15</v>
      </c>
      <c r="AB90" s="52">
        <f>VLOOKUP(Deelnemers!$L90,rennerstabel!$E:$H,4,0)</f>
        <v>20</v>
      </c>
      <c r="AC90" s="52">
        <f>VLOOKUP(Deelnemers!$M90,rennerstabel!$E:$H,4,0)</f>
        <v>0</v>
      </c>
      <c r="AD90" s="52">
        <f>VLOOKUP(Deelnemers!$N90,rennerstabel!$E:$H,4,0)</f>
        <v>0</v>
      </c>
      <c r="AE90" s="52">
        <f>VLOOKUP(Deelnemers!$O90,rennerstabel!$E:$H,4,0)</f>
        <v>0</v>
      </c>
      <c r="AF90" s="52">
        <f>VLOOKUP(Deelnemers!$P90,rennerstabel!$E:$H,4,0)</f>
        <v>0</v>
      </c>
      <c r="AG90" s="52">
        <f>VLOOKUP(Deelnemers!$Q90,rennerstabel!$E:$H,4,0)</f>
        <v>0</v>
      </c>
      <c r="AH90" s="52">
        <f>VLOOKUP(Deelnemers!$R90,rennerstabel!$E:$H,4,0)</f>
        <v>0</v>
      </c>
      <c r="AI90" s="52">
        <f>VLOOKUP(Deelnemers!$S90,rennerstabel!$E:$H,4,0)</f>
        <v>0</v>
      </c>
      <c r="AJ90" s="52">
        <f>VLOOKUP(Deelnemers!$T90,rennerstabel!$E:$H,4,0)</f>
        <v>0</v>
      </c>
      <c r="AK90" s="52">
        <f>VLOOKUP(Deelnemers!$U90,rennerstabel!$E:$H,4,0)</f>
        <v>0</v>
      </c>
      <c r="AL90" s="52">
        <f>VLOOKUP(Deelnemers!$V90,rennerstabel!$E:$H,4,0)</f>
        <v>0</v>
      </c>
      <c r="AM90" s="52">
        <f>VLOOKUP(Deelnemers!$W90,rennerstabel!$E:$H,4,0)</f>
        <v>8</v>
      </c>
      <c r="AN90" s="53">
        <f>SUM(Y90:AM90)</f>
        <v>43</v>
      </c>
      <c r="AO90" s="54">
        <f>VLOOKUP(Deelnemers!$I90,rennerstabel!$E:$K,5,0)*2+VLOOKUP(Deelnemers!$J90,rennerstabel!$E:$K,5,0)+VLOOKUP(Deelnemers!$K90,rennerstabel!$E:$K,5,0)+VLOOKUP(Deelnemers!$L90,rennerstabel!$E:$K,5,0)+VLOOKUP(Deelnemers!$M90,rennerstabel!$E:$K,5,0)+VLOOKUP(Deelnemers!$N90,rennerstabel!$E:$K,5,0)+VLOOKUP(Deelnemers!$O90,rennerstabel!$E:$K,5,0)+VLOOKUP(Deelnemers!$P90,rennerstabel!$E:$K,5,0)+VLOOKUP(Deelnemers!$Q90,rennerstabel!$E:$K,5,0)+VLOOKUP(Deelnemers!$R90,rennerstabel!$E:$K,5,0)+VLOOKUP(Deelnemers!$S90,rennerstabel!$E:$K,5,0)+VLOOKUP(Deelnemers!$T90,rennerstabel!$E:$K,5,0)+VLOOKUP(Deelnemers!$U90,rennerstabel!$E:$K,5,0)+VLOOKUP(Deelnemers!$V90,rennerstabel!$E:$K,5,0)+VLOOKUP(Deelnemers!$W90,rennerstabel!$E:$K,5,0)</f>
        <v>43</v>
      </c>
      <c r="AP90" s="55">
        <f>VLOOKUP(Deelnemers!$I90,rennerstabel!$E:$K,6,0)*2+VLOOKUP(Deelnemers!$J90,rennerstabel!$E:$K,6,0)+VLOOKUP(Deelnemers!$K90,rennerstabel!$E:$K,6,0)+VLOOKUP(Deelnemers!$L90,rennerstabel!$E:$K,6,0)+VLOOKUP(Deelnemers!$M90,rennerstabel!$E:$K,6,0)+VLOOKUP(Deelnemers!$N90,rennerstabel!$E:$K,6,0)+VLOOKUP(Deelnemers!$O90,rennerstabel!$E:$K,6,0)+VLOOKUP(Deelnemers!$P90,rennerstabel!$E:$K,6,0)+VLOOKUP(Deelnemers!$Q90,rennerstabel!$E:$K,6,0)+VLOOKUP(Deelnemers!$R90,rennerstabel!$E:$K,6,0)+VLOOKUP(Deelnemers!$S90,rennerstabel!$E:$K,6,0)+VLOOKUP(Deelnemers!$T90,rennerstabel!$E:$K,6,0)+VLOOKUP(Deelnemers!$U90,rennerstabel!$E:$K,6,0)+VLOOKUP(Deelnemers!$V90,rennerstabel!$E:$K,6,0)+VLOOKUP(Deelnemers!$W90,rennerstabel!$E:$K,6,0)</f>
        <v>0</v>
      </c>
      <c r="AQ90" s="56">
        <f>VLOOKUP(Deelnemers!$I90,rennerstabel!$E:$K,7,0)*2+VLOOKUP(Deelnemers!$J90,rennerstabel!$E:$K,7,0)+VLOOKUP(Deelnemers!$K90,rennerstabel!$E:$K,7,0)+VLOOKUP(Deelnemers!$L90,rennerstabel!$E:$K,7,0)+VLOOKUP(Deelnemers!$M90,rennerstabel!$E:$K,7,0)+VLOOKUP(Deelnemers!$N90,rennerstabel!$E:$K,7,0)+VLOOKUP(Deelnemers!$O90,rennerstabel!$E:$K,7,0)+VLOOKUP(Deelnemers!$P90,rennerstabel!$E:$K,7,0)+VLOOKUP(Deelnemers!$Q90,rennerstabel!$E:$K,7,0)+VLOOKUP(Deelnemers!$R90,rennerstabel!$E:$K,7,0)+VLOOKUP(Deelnemers!$S90,rennerstabel!$E:$K,7,0)+VLOOKUP(Deelnemers!$T90,rennerstabel!$E:$K,7,0)+VLOOKUP(Deelnemers!$U90,rennerstabel!$E:$K,7,0)+VLOOKUP(Deelnemers!$V90,rennerstabel!$E:$K,7,0)+VLOOKUP(Deelnemers!$W90,rennerstabel!$E:$K,7,0)</f>
        <v>0</v>
      </c>
      <c r="AR90" s="58">
        <f>Deelnemers!$AN90</f>
        <v>43</v>
      </c>
      <c r="AS90" s="170" t="s">
        <v>675</v>
      </c>
      <c r="AT90" s="52">
        <f>RANK(Deelnemers!$AN90,Deelnemers!$AN$2:$AN$125)</f>
        <v>60</v>
      </c>
      <c r="AU90" s="154">
        <f t="shared" si="3"/>
        <v>1</v>
      </c>
      <c r="AV90" s="22" t="s">
        <v>14</v>
      </c>
      <c r="AX90" s="154" t="s">
        <v>758</v>
      </c>
      <c r="AY90" s="154">
        <f>IFERROR(HLOOKUP($AY$1,Deelnemers!$I90:$W90,1,FALSE),0)</f>
        <v>0</v>
      </c>
    </row>
    <row r="91" spans="1:51" s="154" customFormat="1" x14ac:dyDescent="0.25">
      <c r="A91" s="62" t="str">
        <f>CONCATENATE(Deelnemers!$B91," - ",AS91)</f>
        <v>90 - Cindy S.</v>
      </c>
      <c r="B91" s="59">
        <v>90</v>
      </c>
      <c r="C91" s="177" t="s">
        <v>676</v>
      </c>
      <c r="D91" s="60" t="s">
        <v>14</v>
      </c>
      <c r="E91" s="61" t="s">
        <v>306</v>
      </c>
      <c r="F91" s="189" t="str">
        <f>VLOOKUP(Deelnemers!$B91,Deelnemers!$B$129:$D$303,3,0)</f>
        <v>BORA Hansgrohe</v>
      </c>
      <c r="G91" s="51"/>
      <c r="H91" s="62"/>
      <c r="I91" s="62">
        <v>103</v>
      </c>
      <c r="J91" s="62">
        <v>84</v>
      </c>
      <c r="K91" s="62">
        <v>72</v>
      </c>
      <c r="L91" s="62">
        <v>12</v>
      </c>
      <c r="M91" s="62">
        <v>61</v>
      </c>
      <c r="N91" s="62">
        <v>1</v>
      </c>
      <c r="O91" s="62">
        <v>34</v>
      </c>
      <c r="P91" s="64">
        <v>101</v>
      </c>
      <c r="Q91" s="62">
        <v>151</v>
      </c>
      <c r="R91" s="62">
        <v>141</v>
      </c>
      <c r="S91" s="62">
        <v>3</v>
      </c>
      <c r="T91" s="62">
        <v>4</v>
      </c>
      <c r="U91" s="62">
        <v>18</v>
      </c>
      <c r="V91" s="62">
        <v>21</v>
      </c>
      <c r="W91" s="62">
        <v>41</v>
      </c>
      <c r="X91" s="62"/>
      <c r="Y91" s="62">
        <f>VLOOKUP(Deelnemers!$I91,rennerstabel!$E:$H,4,0)*2</f>
        <v>0</v>
      </c>
      <c r="Z91" s="62">
        <f>VLOOKUP(Deelnemers!$J91,rennerstabel!$E:$H,4,0)</f>
        <v>0</v>
      </c>
      <c r="AA91" s="62">
        <f>VLOOKUP(Deelnemers!$K91,rennerstabel!$E:$H,4,0)</f>
        <v>0</v>
      </c>
      <c r="AB91" s="62">
        <f>VLOOKUP(Deelnemers!$L91,rennerstabel!$E:$H,4,0)</f>
        <v>0</v>
      </c>
      <c r="AC91" s="62">
        <f>VLOOKUP(Deelnemers!$M91,rennerstabel!$E:$H,4,0)</f>
        <v>0</v>
      </c>
      <c r="AD91" s="62">
        <f>VLOOKUP(Deelnemers!$N91,rennerstabel!$E:$H,4,0)</f>
        <v>0</v>
      </c>
      <c r="AE91" s="62">
        <f>VLOOKUP(Deelnemers!$O91,rennerstabel!$E:$H,4,0)</f>
        <v>0</v>
      </c>
      <c r="AF91" s="62">
        <f>VLOOKUP(Deelnemers!$P91,rennerstabel!$E:$H,4,0)</f>
        <v>0</v>
      </c>
      <c r="AG91" s="62">
        <f>VLOOKUP(Deelnemers!$Q91,rennerstabel!$E:$H,4,0)</f>
        <v>0</v>
      </c>
      <c r="AH91" s="62">
        <f>VLOOKUP(Deelnemers!$R91,rennerstabel!$E:$H,4,0)</f>
        <v>0</v>
      </c>
      <c r="AI91" s="62">
        <f>VLOOKUP(Deelnemers!$S91,rennerstabel!$E:$H,4,0)</f>
        <v>0</v>
      </c>
      <c r="AJ91" s="62">
        <f>VLOOKUP(Deelnemers!$T91,rennerstabel!$E:$H,4,0)</f>
        <v>0</v>
      </c>
      <c r="AK91" s="62">
        <f>VLOOKUP(Deelnemers!$U91,rennerstabel!$E:$H,4,0)</f>
        <v>0</v>
      </c>
      <c r="AL91" s="62">
        <f>VLOOKUP(Deelnemers!$V91,rennerstabel!$E:$H,4,0)</f>
        <v>0</v>
      </c>
      <c r="AM91" s="62">
        <f>VLOOKUP(Deelnemers!$W91,rennerstabel!$E:$H,4,0)</f>
        <v>0</v>
      </c>
      <c r="AN91" s="53">
        <f t="shared" ref="AN91:AN125" si="4">SUM(Y91:AM91)</f>
        <v>0</v>
      </c>
      <c r="AO91" s="54">
        <f>VLOOKUP(Deelnemers!$I91,rennerstabel!$E:$K,5,0)*2+VLOOKUP(Deelnemers!$J91,rennerstabel!$E:$K,5,0)+VLOOKUP(Deelnemers!$K91,rennerstabel!$E:$K,5,0)+VLOOKUP(Deelnemers!$L91,rennerstabel!$E:$K,5,0)+VLOOKUP(Deelnemers!$M91,rennerstabel!$E:$K,5,0)+VLOOKUP(Deelnemers!$N91,rennerstabel!$E:$K,5,0)+VLOOKUP(Deelnemers!$O91,rennerstabel!$E:$K,5,0)+VLOOKUP(Deelnemers!$P91,rennerstabel!$E:$K,5,0)+VLOOKUP(Deelnemers!$Q91,rennerstabel!$E:$K,5,0)+VLOOKUP(Deelnemers!$R91,rennerstabel!$E:$K,5,0)+VLOOKUP(Deelnemers!$S91,rennerstabel!$E:$K,5,0)+VLOOKUP(Deelnemers!$T91,rennerstabel!$E:$K,5,0)+VLOOKUP(Deelnemers!$U91,rennerstabel!$E:$K,5,0)+VLOOKUP(Deelnemers!$V91,rennerstabel!$E:$K,5,0)+VLOOKUP(Deelnemers!$W91,rennerstabel!$E:$K,5,0)</f>
        <v>0</v>
      </c>
      <c r="AP91" s="55">
        <f>VLOOKUP(Deelnemers!$I91,rennerstabel!$E:$K,6,0)*2+VLOOKUP(Deelnemers!$J91,rennerstabel!$E:$K,6,0)+VLOOKUP(Deelnemers!$K91,rennerstabel!$E:$K,6,0)+VLOOKUP(Deelnemers!$L91,rennerstabel!$E:$K,6,0)+VLOOKUP(Deelnemers!$M91,rennerstabel!$E:$K,6,0)+VLOOKUP(Deelnemers!$N91,rennerstabel!$E:$K,6,0)+VLOOKUP(Deelnemers!$O91,rennerstabel!$E:$K,6,0)+VLOOKUP(Deelnemers!$P91,rennerstabel!$E:$K,6,0)+VLOOKUP(Deelnemers!$Q91,rennerstabel!$E:$K,6,0)+VLOOKUP(Deelnemers!$R91,rennerstabel!$E:$K,6,0)+VLOOKUP(Deelnemers!$S91,rennerstabel!$E:$K,6,0)+VLOOKUP(Deelnemers!$T91,rennerstabel!$E:$K,6,0)+VLOOKUP(Deelnemers!$U91,rennerstabel!$E:$K,6,0)+VLOOKUP(Deelnemers!$V91,rennerstabel!$E:$K,6,0)+VLOOKUP(Deelnemers!$W91,rennerstabel!$E:$K,6,0)</f>
        <v>0</v>
      </c>
      <c r="AQ91" s="56">
        <f>VLOOKUP(Deelnemers!$I91,rennerstabel!$E:$K,7,0)*2+VLOOKUP(Deelnemers!$J91,rennerstabel!$E:$K,7,0)+VLOOKUP(Deelnemers!$K91,rennerstabel!$E:$K,7,0)+VLOOKUP(Deelnemers!$L91,rennerstabel!$E:$K,7,0)+VLOOKUP(Deelnemers!$M91,rennerstabel!$E:$K,7,0)+VLOOKUP(Deelnemers!$N91,rennerstabel!$E:$K,7,0)+VLOOKUP(Deelnemers!$O91,rennerstabel!$E:$K,7,0)+VLOOKUP(Deelnemers!$P91,rennerstabel!$E:$K,7,0)+VLOOKUP(Deelnemers!$Q91,rennerstabel!$E:$K,7,0)+VLOOKUP(Deelnemers!$R91,rennerstabel!$E:$K,7,0)+VLOOKUP(Deelnemers!$S91,rennerstabel!$E:$K,7,0)+VLOOKUP(Deelnemers!$T91,rennerstabel!$E:$K,7,0)+VLOOKUP(Deelnemers!$U91,rennerstabel!$E:$K,7,0)+VLOOKUP(Deelnemers!$V91,rennerstabel!$E:$K,7,0)+VLOOKUP(Deelnemers!$W91,rennerstabel!$E:$K,7,0)</f>
        <v>0</v>
      </c>
      <c r="AR91" s="63">
        <f>Deelnemers!$AN91</f>
        <v>0</v>
      </c>
      <c r="AS91" s="170" t="s">
        <v>677</v>
      </c>
      <c r="AT91" s="52">
        <f>RANK(Deelnemers!$AN91,Deelnemers!$AN$2:$AN$125)</f>
        <v>118</v>
      </c>
      <c r="AU91" s="154">
        <f t="shared" si="3"/>
        <v>1</v>
      </c>
      <c r="AV91" s="22" t="s">
        <v>14</v>
      </c>
      <c r="AX91" s="154" t="s">
        <v>757</v>
      </c>
      <c r="AY91" s="154">
        <f>IFERROR(HLOOKUP($AY$1,Deelnemers!$I91:$W91,1,FALSE),0)</f>
        <v>0</v>
      </c>
    </row>
    <row r="92" spans="1:51" s="154" customFormat="1" x14ac:dyDescent="0.25">
      <c r="A92" s="52" t="str">
        <f>CONCATENATE(Deelnemers!$B92," - ",AS92)</f>
        <v>91 - Huibert de V.</v>
      </c>
      <c r="B92" s="49">
        <v>91</v>
      </c>
      <c r="C92" s="176" t="s">
        <v>678</v>
      </c>
      <c r="D92" s="51" t="s">
        <v>14</v>
      </c>
      <c r="E92" s="51" t="s">
        <v>301</v>
      </c>
      <c r="F92" s="190" t="str">
        <f>VLOOKUP(Deelnemers!$B92,Deelnemers!$B$129:$D$303,3,0)</f>
        <v>Movistar Team</v>
      </c>
      <c r="G92" s="51"/>
      <c r="H92" s="52"/>
      <c r="I92" s="52">
        <v>5</v>
      </c>
      <c r="J92" s="52">
        <v>11</v>
      </c>
      <c r="K92" s="52">
        <v>1</v>
      </c>
      <c r="L92" s="52">
        <v>12</v>
      </c>
      <c r="M92" s="52">
        <v>111</v>
      </c>
      <c r="N92" s="52">
        <v>184</v>
      </c>
      <c r="O92" s="52">
        <v>191</v>
      </c>
      <c r="P92" s="52">
        <v>71</v>
      </c>
      <c r="Q92" s="52">
        <v>61</v>
      </c>
      <c r="R92" s="52">
        <v>2</v>
      </c>
      <c r="S92" s="52">
        <v>51</v>
      </c>
      <c r="T92" s="52">
        <v>33</v>
      </c>
      <c r="U92" s="52">
        <v>4</v>
      </c>
      <c r="V92" s="52">
        <v>3</v>
      </c>
      <c r="W92" s="52">
        <v>8</v>
      </c>
      <c r="X92" s="52"/>
      <c r="Y92" s="52">
        <f>VLOOKUP(Deelnemers!$I92,rennerstabel!$E:$H,4,0)*2</f>
        <v>0</v>
      </c>
      <c r="Z92" s="52">
        <f>VLOOKUP(Deelnemers!$J92,rennerstabel!$E:$H,4,0)</f>
        <v>0</v>
      </c>
      <c r="AA92" s="52">
        <f>VLOOKUP(Deelnemers!$K92,rennerstabel!$E:$H,4,0)</f>
        <v>0</v>
      </c>
      <c r="AB92" s="52">
        <f>VLOOKUP(Deelnemers!$L92,rennerstabel!$E:$H,4,0)</f>
        <v>0</v>
      </c>
      <c r="AC92" s="52">
        <f>VLOOKUP(Deelnemers!$M92,rennerstabel!$E:$H,4,0)</f>
        <v>0</v>
      </c>
      <c r="AD92" s="52">
        <f>VLOOKUP(Deelnemers!$N92,rennerstabel!$E:$H,4,0)</f>
        <v>0</v>
      </c>
      <c r="AE92" s="52">
        <f>VLOOKUP(Deelnemers!$O92,rennerstabel!$E:$H,4,0)</f>
        <v>0</v>
      </c>
      <c r="AF92" s="52">
        <f>VLOOKUP(Deelnemers!$P92,rennerstabel!$E:$H,4,0)</f>
        <v>0</v>
      </c>
      <c r="AG92" s="52">
        <f>VLOOKUP(Deelnemers!$Q92,rennerstabel!$E:$H,4,0)</f>
        <v>0</v>
      </c>
      <c r="AH92" s="52">
        <f>VLOOKUP(Deelnemers!$R92,rennerstabel!$E:$H,4,0)</f>
        <v>0</v>
      </c>
      <c r="AI92" s="52">
        <f>VLOOKUP(Deelnemers!$S92,rennerstabel!$E:$H,4,0)</f>
        <v>0</v>
      </c>
      <c r="AJ92" s="52">
        <f>VLOOKUP(Deelnemers!$T92,rennerstabel!$E:$H,4,0)</f>
        <v>0</v>
      </c>
      <c r="AK92" s="52">
        <f>VLOOKUP(Deelnemers!$U92,rennerstabel!$E:$H,4,0)</f>
        <v>0</v>
      </c>
      <c r="AL92" s="52">
        <f>VLOOKUP(Deelnemers!$V92,rennerstabel!$E:$H,4,0)</f>
        <v>0</v>
      </c>
      <c r="AM92" s="52">
        <f>VLOOKUP(Deelnemers!$W92,rennerstabel!$E:$H,4,0)</f>
        <v>0</v>
      </c>
      <c r="AN92" s="53">
        <f t="shared" si="4"/>
        <v>0</v>
      </c>
      <c r="AO92" s="54">
        <f>VLOOKUP(Deelnemers!$I92,rennerstabel!$E:$K,5,0)*2+VLOOKUP(Deelnemers!$J92,rennerstabel!$E:$K,5,0)+VLOOKUP(Deelnemers!$K92,rennerstabel!$E:$K,5,0)+VLOOKUP(Deelnemers!$L92,rennerstabel!$E:$K,5,0)+VLOOKUP(Deelnemers!$M92,rennerstabel!$E:$K,5,0)+VLOOKUP(Deelnemers!$N92,rennerstabel!$E:$K,5,0)+VLOOKUP(Deelnemers!$O92,rennerstabel!$E:$K,5,0)+VLOOKUP(Deelnemers!$P92,rennerstabel!$E:$K,5,0)+VLOOKUP(Deelnemers!$Q92,rennerstabel!$E:$K,5,0)+VLOOKUP(Deelnemers!$R92,rennerstabel!$E:$K,5,0)+VLOOKUP(Deelnemers!$S92,rennerstabel!$E:$K,5,0)+VLOOKUP(Deelnemers!$T92,rennerstabel!$E:$K,5,0)+VLOOKUP(Deelnemers!$U92,rennerstabel!$E:$K,5,0)+VLOOKUP(Deelnemers!$V92,rennerstabel!$E:$K,5,0)+VLOOKUP(Deelnemers!$W92,rennerstabel!$E:$K,5,0)</f>
        <v>0</v>
      </c>
      <c r="AP92" s="55">
        <f>VLOOKUP(Deelnemers!$I92,rennerstabel!$E:$K,6,0)*2+VLOOKUP(Deelnemers!$J92,rennerstabel!$E:$K,6,0)+VLOOKUP(Deelnemers!$K92,rennerstabel!$E:$K,6,0)+VLOOKUP(Deelnemers!$L92,rennerstabel!$E:$K,6,0)+VLOOKUP(Deelnemers!$M92,rennerstabel!$E:$K,6,0)+VLOOKUP(Deelnemers!$N92,rennerstabel!$E:$K,6,0)+VLOOKUP(Deelnemers!$O92,rennerstabel!$E:$K,6,0)+VLOOKUP(Deelnemers!$P92,rennerstabel!$E:$K,6,0)+VLOOKUP(Deelnemers!$Q92,rennerstabel!$E:$K,6,0)+VLOOKUP(Deelnemers!$R92,rennerstabel!$E:$K,6,0)+VLOOKUP(Deelnemers!$S92,rennerstabel!$E:$K,6,0)+VLOOKUP(Deelnemers!$T92,rennerstabel!$E:$K,6,0)+VLOOKUP(Deelnemers!$U92,rennerstabel!$E:$K,6,0)+VLOOKUP(Deelnemers!$V92,rennerstabel!$E:$K,6,0)+VLOOKUP(Deelnemers!$W92,rennerstabel!$E:$K,6,0)</f>
        <v>0</v>
      </c>
      <c r="AQ92" s="56">
        <f>VLOOKUP(Deelnemers!$I92,rennerstabel!$E:$K,7,0)*2+VLOOKUP(Deelnemers!$J92,rennerstabel!$E:$K,7,0)+VLOOKUP(Deelnemers!$K92,rennerstabel!$E:$K,7,0)+VLOOKUP(Deelnemers!$L92,rennerstabel!$E:$K,7,0)+VLOOKUP(Deelnemers!$M92,rennerstabel!$E:$K,7,0)+VLOOKUP(Deelnemers!$N92,rennerstabel!$E:$K,7,0)+VLOOKUP(Deelnemers!$O92,rennerstabel!$E:$K,7,0)+VLOOKUP(Deelnemers!$P92,rennerstabel!$E:$K,7,0)+VLOOKUP(Deelnemers!$Q92,rennerstabel!$E:$K,7,0)+VLOOKUP(Deelnemers!$R92,rennerstabel!$E:$K,7,0)+VLOOKUP(Deelnemers!$S92,rennerstabel!$E:$K,7,0)+VLOOKUP(Deelnemers!$T92,rennerstabel!$E:$K,7,0)+VLOOKUP(Deelnemers!$U92,rennerstabel!$E:$K,7,0)+VLOOKUP(Deelnemers!$V92,rennerstabel!$E:$K,7,0)+VLOOKUP(Deelnemers!$W92,rennerstabel!$E:$K,7,0)</f>
        <v>0</v>
      </c>
      <c r="AR92" s="58">
        <f>Deelnemers!$AN92</f>
        <v>0</v>
      </c>
      <c r="AS92" s="170" t="s">
        <v>712</v>
      </c>
      <c r="AT92" s="52">
        <f>RANK(Deelnemers!$AN92,Deelnemers!$AN$2:$AN$125)</f>
        <v>118</v>
      </c>
      <c r="AU92" s="154">
        <f t="shared" si="3"/>
        <v>1</v>
      </c>
      <c r="AV92" s="22" t="s">
        <v>14</v>
      </c>
      <c r="AX92" s="154" t="s">
        <v>758</v>
      </c>
      <c r="AY92" s="154">
        <f>IFERROR(HLOOKUP($AY$1,Deelnemers!$I92:$W92,1,FALSE),0)</f>
        <v>0</v>
      </c>
    </row>
    <row r="93" spans="1:51" s="154" customFormat="1" x14ac:dyDescent="0.25">
      <c r="A93" s="62" t="str">
        <f>CONCATENATE(Deelnemers!$B93," - ",AS93)</f>
        <v>92 - Michel van der M.</v>
      </c>
      <c r="B93" s="59">
        <v>92</v>
      </c>
      <c r="C93" s="177" t="s">
        <v>679</v>
      </c>
      <c r="D93" s="60" t="s">
        <v>14</v>
      </c>
      <c r="E93" s="61" t="s">
        <v>306</v>
      </c>
      <c r="F93" s="189" t="str">
        <f>VLOOKUP(Deelnemers!$B93,Deelnemers!$B$129:$D$303,3,0)</f>
        <v>Lotto Soudal</v>
      </c>
      <c r="G93" s="51"/>
      <c r="H93" s="62"/>
      <c r="I93" s="62">
        <v>1</v>
      </c>
      <c r="J93" s="62">
        <v>11</v>
      </c>
      <c r="K93" s="62">
        <v>12</v>
      </c>
      <c r="L93" s="62">
        <v>21</v>
      </c>
      <c r="M93" s="62">
        <v>51</v>
      </c>
      <c r="N93" s="62">
        <v>61</v>
      </c>
      <c r="O93" s="62">
        <v>111</v>
      </c>
      <c r="P93" s="64">
        <v>184</v>
      </c>
      <c r="Q93" s="62">
        <v>142</v>
      </c>
      <c r="R93" s="62">
        <v>171</v>
      </c>
      <c r="S93" s="62">
        <v>33</v>
      </c>
      <c r="T93" s="62">
        <v>22</v>
      </c>
      <c r="U93" s="62">
        <v>172</v>
      </c>
      <c r="V93" s="62">
        <v>141</v>
      </c>
      <c r="W93" s="62">
        <v>131</v>
      </c>
      <c r="X93" s="62"/>
      <c r="Y93" s="62">
        <f>VLOOKUP(Deelnemers!$I93,rennerstabel!$E:$H,4,0)*2</f>
        <v>0</v>
      </c>
      <c r="Z93" s="62">
        <f>VLOOKUP(Deelnemers!$J93,rennerstabel!$E:$H,4,0)</f>
        <v>0</v>
      </c>
      <c r="AA93" s="62">
        <f>VLOOKUP(Deelnemers!$K93,rennerstabel!$E:$H,4,0)</f>
        <v>0</v>
      </c>
      <c r="AB93" s="62">
        <f>VLOOKUP(Deelnemers!$L93,rennerstabel!$E:$H,4,0)</f>
        <v>0</v>
      </c>
      <c r="AC93" s="62">
        <f>VLOOKUP(Deelnemers!$M93,rennerstabel!$E:$H,4,0)</f>
        <v>0</v>
      </c>
      <c r="AD93" s="62">
        <f>VLOOKUP(Deelnemers!$N93,rennerstabel!$E:$H,4,0)</f>
        <v>0</v>
      </c>
      <c r="AE93" s="62">
        <f>VLOOKUP(Deelnemers!$O93,rennerstabel!$E:$H,4,0)</f>
        <v>0</v>
      </c>
      <c r="AF93" s="62">
        <f>VLOOKUP(Deelnemers!$P93,rennerstabel!$E:$H,4,0)</f>
        <v>0</v>
      </c>
      <c r="AG93" s="62">
        <f>VLOOKUP(Deelnemers!$Q93,rennerstabel!$E:$H,4,0)</f>
        <v>0</v>
      </c>
      <c r="AH93" s="62">
        <f>VLOOKUP(Deelnemers!$R93,rennerstabel!$E:$H,4,0)</f>
        <v>0</v>
      </c>
      <c r="AI93" s="62">
        <f>VLOOKUP(Deelnemers!$S93,rennerstabel!$E:$H,4,0)</f>
        <v>0</v>
      </c>
      <c r="AJ93" s="62">
        <f>VLOOKUP(Deelnemers!$T93,rennerstabel!$E:$H,4,0)</f>
        <v>20</v>
      </c>
      <c r="AK93" s="62">
        <f>VLOOKUP(Deelnemers!$U93,rennerstabel!$E:$H,4,0)</f>
        <v>0</v>
      </c>
      <c r="AL93" s="62">
        <f>VLOOKUP(Deelnemers!$V93,rennerstabel!$E:$H,4,0)</f>
        <v>0</v>
      </c>
      <c r="AM93" s="62">
        <f>VLOOKUP(Deelnemers!$W93,rennerstabel!$E:$H,4,0)</f>
        <v>0</v>
      </c>
      <c r="AN93" s="53">
        <f t="shared" si="4"/>
        <v>20</v>
      </c>
      <c r="AO93" s="54">
        <f>VLOOKUP(Deelnemers!$I93,rennerstabel!$E:$K,5,0)*2+VLOOKUP(Deelnemers!$J93,rennerstabel!$E:$K,5,0)+VLOOKUP(Deelnemers!$K93,rennerstabel!$E:$K,5,0)+VLOOKUP(Deelnemers!$L93,rennerstabel!$E:$K,5,0)+VLOOKUP(Deelnemers!$M93,rennerstabel!$E:$K,5,0)+VLOOKUP(Deelnemers!$N93,rennerstabel!$E:$K,5,0)+VLOOKUP(Deelnemers!$O93,rennerstabel!$E:$K,5,0)+VLOOKUP(Deelnemers!$P93,rennerstabel!$E:$K,5,0)+VLOOKUP(Deelnemers!$Q93,rennerstabel!$E:$K,5,0)+VLOOKUP(Deelnemers!$R93,rennerstabel!$E:$K,5,0)+VLOOKUP(Deelnemers!$S93,rennerstabel!$E:$K,5,0)+VLOOKUP(Deelnemers!$T93,rennerstabel!$E:$K,5,0)+VLOOKUP(Deelnemers!$U93,rennerstabel!$E:$K,5,0)+VLOOKUP(Deelnemers!$V93,rennerstabel!$E:$K,5,0)+VLOOKUP(Deelnemers!$W93,rennerstabel!$E:$K,5,0)</f>
        <v>20</v>
      </c>
      <c r="AP93" s="55">
        <f>VLOOKUP(Deelnemers!$I93,rennerstabel!$E:$K,6,0)*2+VLOOKUP(Deelnemers!$J93,rennerstabel!$E:$K,6,0)+VLOOKUP(Deelnemers!$K93,rennerstabel!$E:$K,6,0)+VLOOKUP(Deelnemers!$L93,rennerstabel!$E:$K,6,0)+VLOOKUP(Deelnemers!$M93,rennerstabel!$E:$K,6,0)+VLOOKUP(Deelnemers!$N93,rennerstabel!$E:$K,6,0)+VLOOKUP(Deelnemers!$O93,rennerstabel!$E:$K,6,0)+VLOOKUP(Deelnemers!$P93,rennerstabel!$E:$K,6,0)+VLOOKUP(Deelnemers!$Q93,rennerstabel!$E:$K,6,0)+VLOOKUP(Deelnemers!$R93,rennerstabel!$E:$K,6,0)+VLOOKUP(Deelnemers!$S93,rennerstabel!$E:$K,6,0)+VLOOKUP(Deelnemers!$T93,rennerstabel!$E:$K,6,0)+VLOOKUP(Deelnemers!$U93,rennerstabel!$E:$K,6,0)+VLOOKUP(Deelnemers!$V93,rennerstabel!$E:$K,6,0)+VLOOKUP(Deelnemers!$W93,rennerstabel!$E:$K,6,0)</f>
        <v>0</v>
      </c>
      <c r="AQ93" s="56">
        <f>VLOOKUP(Deelnemers!$I93,rennerstabel!$E:$K,7,0)*2+VLOOKUP(Deelnemers!$J93,rennerstabel!$E:$K,7,0)+VLOOKUP(Deelnemers!$K93,rennerstabel!$E:$K,7,0)+VLOOKUP(Deelnemers!$L93,rennerstabel!$E:$K,7,0)+VLOOKUP(Deelnemers!$M93,rennerstabel!$E:$K,7,0)+VLOOKUP(Deelnemers!$N93,rennerstabel!$E:$K,7,0)+VLOOKUP(Deelnemers!$O93,rennerstabel!$E:$K,7,0)+VLOOKUP(Deelnemers!$P93,rennerstabel!$E:$K,7,0)+VLOOKUP(Deelnemers!$Q93,rennerstabel!$E:$K,7,0)+VLOOKUP(Deelnemers!$R93,rennerstabel!$E:$K,7,0)+VLOOKUP(Deelnemers!$S93,rennerstabel!$E:$K,7,0)+VLOOKUP(Deelnemers!$T93,rennerstabel!$E:$K,7,0)+VLOOKUP(Deelnemers!$U93,rennerstabel!$E:$K,7,0)+VLOOKUP(Deelnemers!$V93,rennerstabel!$E:$K,7,0)+VLOOKUP(Deelnemers!$W93,rennerstabel!$E:$K,7,0)</f>
        <v>0</v>
      </c>
      <c r="AR93" s="63">
        <f>Deelnemers!$AN93</f>
        <v>20</v>
      </c>
      <c r="AS93" s="170" t="s">
        <v>680</v>
      </c>
      <c r="AT93" s="52">
        <f>RANK(Deelnemers!$AN93,Deelnemers!$AN$2:$AN$125)</f>
        <v>94</v>
      </c>
      <c r="AU93" s="154">
        <f t="shared" si="3"/>
        <v>1</v>
      </c>
      <c r="AV93" s="22" t="s">
        <v>14</v>
      </c>
      <c r="AX93" s="154" t="s">
        <v>758</v>
      </c>
      <c r="AY93" s="154">
        <f>IFERROR(HLOOKUP($AY$1,Deelnemers!$I93:$W93,1,FALSE),0)</f>
        <v>0</v>
      </c>
    </row>
    <row r="94" spans="1:51" s="154" customFormat="1" x14ac:dyDescent="0.25">
      <c r="A94" s="52" t="str">
        <f>CONCATENATE(Deelnemers!$B94," - ",AS94)</f>
        <v>93 - Nikki B.</v>
      </c>
      <c r="B94" s="49">
        <v>93</v>
      </c>
      <c r="C94" s="176" t="s">
        <v>681</v>
      </c>
      <c r="D94" s="51" t="s">
        <v>713</v>
      </c>
      <c r="E94" s="51" t="s">
        <v>304</v>
      </c>
      <c r="F94" s="190" t="str">
        <f>VLOOKUP(Deelnemers!$B94,Deelnemers!$B$129:$D$303,3,0)</f>
        <v>Team Ineos Grenadiers</v>
      </c>
      <c r="G94" s="51"/>
      <c r="H94" s="52"/>
      <c r="I94" s="52">
        <v>131</v>
      </c>
      <c r="J94" s="52">
        <v>73</v>
      </c>
      <c r="K94" s="52">
        <v>12</v>
      </c>
      <c r="L94" s="52">
        <v>41</v>
      </c>
      <c r="M94" s="52">
        <v>141</v>
      </c>
      <c r="N94" s="52">
        <v>62</v>
      </c>
      <c r="O94" s="52">
        <v>191</v>
      </c>
      <c r="P94" s="52">
        <v>172</v>
      </c>
      <c r="Q94" s="52">
        <v>171</v>
      </c>
      <c r="R94" s="52">
        <v>192</v>
      </c>
      <c r="S94" s="52">
        <v>181</v>
      </c>
      <c r="T94" s="52">
        <v>111</v>
      </c>
      <c r="U94" s="52">
        <v>101</v>
      </c>
      <c r="V94" s="52">
        <v>14</v>
      </c>
      <c r="W94" s="52">
        <v>1</v>
      </c>
      <c r="X94" s="52"/>
      <c r="Y94" s="52">
        <f>VLOOKUP(Deelnemers!$I94,rennerstabel!$E:$H,4,0)*2</f>
        <v>0</v>
      </c>
      <c r="Z94" s="52">
        <f>VLOOKUP(Deelnemers!$J94,rennerstabel!$E:$H,4,0)</f>
        <v>15</v>
      </c>
      <c r="AA94" s="52">
        <f>VLOOKUP(Deelnemers!$K94,rennerstabel!$E:$H,4,0)</f>
        <v>0</v>
      </c>
      <c r="AB94" s="52">
        <f>VLOOKUP(Deelnemers!$L94,rennerstabel!$E:$H,4,0)</f>
        <v>0</v>
      </c>
      <c r="AC94" s="52">
        <f>VLOOKUP(Deelnemers!$M94,rennerstabel!$E:$H,4,0)</f>
        <v>0</v>
      </c>
      <c r="AD94" s="52">
        <f>VLOOKUP(Deelnemers!$N94,rennerstabel!$E:$H,4,0)</f>
        <v>0</v>
      </c>
      <c r="AE94" s="52">
        <f>VLOOKUP(Deelnemers!$O94,rennerstabel!$E:$H,4,0)</f>
        <v>0</v>
      </c>
      <c r="AF94" s="52">
        <f>VLOOKUP(Deelnemers!$P94,rennerstabel!$E:$H,4,0)</f>
        <v>0</v>
      </c>
      <c r="AG94" s="52">
        <f>VLOOKUP(Deelnemers!$Q94,rennerstabel!$E:$H,4,0)</f>
        <v>0</v>
      </c>
      <c r="AH94" s="52">
        <f>VLOOKUP(Deelnemers!$R94,rennerstabel!$E:$H,4,0)</f>
        <v>0</v>
      </c>
      <c r="AI94" s="52">
        <f>VLOOKUP(Deelnemers!$S94,rennerstabel!$E:$H,4,0)</f>
        <v>0</v>
      </c>
      <c r="AJ94" s="52">
        <f>VLOOKUP(Deelnemers!$T94,rennerstabel!$E:$H,4,0)</f>
        <v>0</v>
      </c>
      <c r="AK94" s="52">
        <f>VLOOKUP(Deelnemers!$U94,rennerstabel!$E:$H,4,0)</f>
        <v>0</v>
      </c>
      <c r="AL94" s="52">
        <f>VLOOKUP(Deelnemers!$V94,rennerstabel!$E:$H,4,0)</f>
        <v>0</v>
      </c>
      <c r="AM94" s="52">
        <f>VLOOKUP(Deelnemers!$W94,rennerstabel!$E:$H,4,0)</f>
        <v>0</v>
      </c>
      <c r="AN94" s="53">
        <f t="shared" si="4"/>
        <v>15</v>
      </c>
      <c r="AO94" s="54">
        <f>VLOOKUP(Deelnemers!$I94,rennerstabel!$E:$K,5,0)*2+VLOOKUP(Deelnemers!$J94,rennerstabel!$E:$K,5,0)+VLOOKUP(Deelnemers!$K94,rennerstabel!$E:$K,5,0)+VLOOKUP(Deelnemers!$L94,rennerstabel!$E:$K,5,0)+VLOOKUP(Deelnemers!$M94,rennerstabel!$E:$K,5,0)+VLOOKUP(Deelnemers!$N94,rennerstabel!$E:$K,5,0)+VLOOKUP(Deelnemers!$O94,rennerstabel!$E:$K,5,0)+VLOOKUP(Deelnemers!$P94,rennerstabel!$E:$K,5,0)+VLOOKUP(Deelnemers!$Q94,rennerstabel!$E:$K,5,0)+VLOOKUP(Deelnemers!$R94,rennerstabel!$E:$K,5,0)+VLOOKUP(Deelnemers!$S94,rennerstabel!$E:$K,5,0)+VLOOKUP(Deelnemers!$T94,rennerstabel!$E:$K,5,0)+VLOOKUP(Deelnemers!$U94,rennerstabel!$E:$K,5,0)+VLOOKUP(Deelnemers!$V94,rennerstabel!$E:$K,5,0)+VLOOKUP(Deelnemers!$W94,rennerstabel!$E:$K,5,0)</f>
        <v>15</v>
      </c>
      <c r="AP94" s="55">
        <f>VLOOKUP(Deelnemers!$I94,rennerstabel!$E:$K,6,0)*2+VLOOKUP(Deelnemers!$J94,rennerstabel!$E:$K,6,0)+VLOOKUP(Deelnemers!$K94,rennerstabel!$E:$K,6,0)+VLOOKUP(Deelnemers!$L94,rennerstabel!$E:$K,6,0)+VLOOKUP(Deelnemers!$M94,rennerstabel!$E:$K,6,0)+VLOOKUP(Deelnemers!$N94,rennerstabel!$E:$K,6,0)+VLOOKUP(Deelnemers!$O94,rennerstabel!$E:$K,6,0)+VLOOKUP(Deelnemers!$P94,rennerstabel!$E:$K,6,0)+VLOOKUP(Deelnemers!$Q94,rennerstabel!$E:$K,6,0)+VLOOKUP(Deelnemers!$R94,rennerstabel!$E:$K,6,0)+VLOOKUP(Deelnemers!$S94,rennerstabel!$E:$K,6,0)+VLOOKUP(Deelnemers!$T94,rennerstabel!$E:$K,6,0)+VLOOKUP(Deelnemers!$U94,rennerstabel!$E:$K,6,0)+VLOOKUP(Deelnemers!$V94,rennerstabel!$E:$K,6,0)+VLOOKUP(Deelnemers!$W94,rennerstabel!$E:$K,6,0)</f>
        <v>0</v>
      </c>
      <c r="AQ94" s="56">
        <f>VLOOKUP(Deelnemers!$I94,rennerstabel!$E:$K,7,0)*2+VLOOKUP(Deelnemers!$J94,rennerstabel!$E:$K,7,0)+VLOOKUP(Deelnemers!$K94,rennerstabel!$E:$K,7,0)+VLOOKUP(Deelnemers!$L94,rennerstabel!$E:$K,7,0)+VLOOKUP(Deelnemers!$M94,rennerstabel!$E:$K,7,0)+VLOOKUP(Deelnemers!$N94,rennerstabel!$E:$K,7,0)+VLOOKUP(Deelnemers!$O94,rennerstabel!$E:$K,7,0)+VLOOKUP(Deelnemers!$P94,rennerstabel!$E:$K,7,0)+VLOOKUP(Deelnemers!$Q94,rennerstabel!$E:$K,7,0)+VLOOKUP(Deelnemers!$R94,rennerstabel!$E:$K,7,0)+VLOOKUP(Deelnemers!$S94,rennerstabel!$E:$K,7,0)+VLOOKUP(Deelnemers!$T94,rennerstabel!$E:$K,7,0)+VLOOKUP(Deelnemers!$U94,rennerstabel!$E:$K,7,0)+VLOOKUP(Deelnemers!$V94,rennerstabel!$E:$K,7,0)+VLOOKUP(Deelnemers!$W94,rennerstabel!$E:$K,7,0)</f>
        <v>0</v>
      </c>
      <c r="AR94" s="58">
        <f>Deelnemers!$AN94</f>
        <v>15</v>
      </c>
      <c r="AS94" s="170" t="s">
        <v>682</v>
      </c>
      <c r="AT94" s="52">
        <f>RANK(Deelnemers!$AN94,Deelnemers!$AN$2:$AN$125)</f>
        <v>100</v>
      </c>
      <c r="AU94" s="154">
        <f t="shared" si="3"/>
        <v>1</v>
      </c>
      <c r="AV94" s="22" t="s">
        <v>14</v>
      </c>
      <c r="AX94" s="154" t="s">
        <v>757</v>
      </c>
      <c r="AY94" s="154">
        <f>IFERROR(HLOOKUP($AY$1,Deelnemers!$I94:$W94,1,FALSE),0)</f>
        <v>0</v>
      </c>
    </row>
    <row r="95" spans="1:51" s="154" customFormat="1" x14ac:dyDescent="0.25">
      <c r="A95" s="62" t="str">
        <f>CONCATENATE(Deelnemers!$B95," - ",AS95)</f>
        <v>94 - Ronald van E.</v>
      </c>
      <c r="B95" s="59">
        <v>94</v>
      </c>
      <c r="C95" s="177" t="s">
        <v>684</v>
      </c>
      <c r="D95" s="60" t="s">
        <v>14</v>
      </c>
      <c r="E95" s="61" t="s">
        <v>609</v>
      </c>
      <c r="F95" s="189" t="str">
        <f>VLOOKUP(Deelnemers!$B95,Deelnemers!$B$129:$D$303,3,0)</f>
        <v>Lotto Soudal</v>
      </c>
      <c r="G95" s="51"/>
      <c r="H95" s="62"/>
      <c r="I95" s="62">
        <v>1</v>
      </c>
      <c r="J95" s="62">
        <v>2</v>
      </c>
      <c r="K95" s="62">
        <v>11</v>
      </c>
      <c r="L95" s="62">
        <v>12</v>
      </c>
      <c r="M95" s="62">
        <v>21</v>
      </c>
      <c r="N95" s="62">
        <v>31</v>
      </c>
      <c r="O95" s="62">
        <v>41</v>
      </c>
      <c r="P95" s="64">
        <v>51</v>
      </c>
      <c r="Q95" s="62">
        <v>61</v>
      </c>
      <c r="R95" s="62">
        <v>71</v>
      </c>
      <c r="S95" s="62">
        <v>84</v>
      </c>
      <c r="T95" s="62">
        <v>93</v>
      </c>
      <c r="U95" s="62">
        <v>101</v>
      </c>
      <c r="V95" s="62">
        <v>103</v>
      </c>
      <c r="W95" s="62">
        <v>111</v>
      </c>
      <c r="X95" s="62"/>
      <c r="Y95" s="62">
        <f>VLOOKUP(Deelnemers!$I95,rennerstabel!$E:$H,4,0)*2</f>
        <v>0</v>
      </c>
      <c r="Z95" s="62">
        <f>VLOOKUP(Deelnemers!$J95,rennerstabel!$E:$H,4,0)</f>
        <v>0</v>
      </c>
      <c r="AA95" s="62">
        <f>VLOOKUP(Deelnemers!$K95,rennerstabel!$E:$H,4,0)</f>
        <v>0</v>
      </c>
      <c r="AB95" s="62">
        <f>VLOOKUP(Deelnemers!$L95,rennerstabel!$E:$H,4,0)</f>
        <v>0</v>
      </c>
      <c r="AC95" s="62">
        <f>VLOOKUP(Deelnemers!$M95,rennerstabel!$E:$H,4,0)</f>
        <v>0</v>
      </c>
      <c r="AD95" s="62">
        <f>VLOOKUP(Deelnemers!$N95,rennerstabel!$E:$H,4,0)</f>
        <v>0</v>
      </c>
      <c r="AE95" s="62">
        <f>VLOOKUP(Deelnemers!$O95,rennerstabel!$E:$H,4,0)</f>
        <v>0</v>
      </c>
      <c r="AF95" s="62">
        <f>VLOOKUP(Deelnemers!$P95,rennerstabel!$E:$H,4,0)</f>
        <v>0</v>
      </c>
      <c r="AG95" s="62">
        <f>VLOOKUP(Deelnemers!$Q95,rennerstabel!$E:$H,4,0)</f>
        <v>0</v>
      </c>
      <c r="AH95" s="62">
        <f>VLOOKUP(Deelnemers!$R95,rennerstabel!$E:$H,4,0)</f>
        <v>0</v>
      </c>
      <c r="AI95" s="62">
        <f>VLOOKUP(Deelnemers!$S95,rennerstabel!$E:$H,4,0)</f>
        <v>0</v>
      </c>
      <c r="AJ95" s="62">
        <f>VLOOKUP(Deelnemers!$T95,rennerstabel!$E:$H,4,0)</f>
        <v>4</v>
      </c>
      <c r="AK95" s="62">
        <f>VLOOKUP(Deelnemers!$U95,rennerstabel!$E:$H,4,0)</f>
        <v>0</v>
      </c>
      <c r="AL95" s="62">
        <f>VLOOKUP(Deelnemers!$V95,rennerstabel!$E:$H,4,0)</f>
        <v>0</v>
      </c>
      <c r="AM95" s="62">
        <f>VLOOKUP(Deelnemers!$W95,rennerstabel!$E:$H,4,0)</f>
        <v>0</v>
      </c>
      <c r="AN95" s="53">
        <f t="shared" si="4"/>
        <v>4</v>
      </c>
      <c r="AO95" s="54">
        <f>VLOOKUP(Deelnemers!$I95,rennerstabel!$E:$K,5,0)*2+VLOOKUP(Deelnemers!$J95,rennerstabel!$E:$K,5,0)+VLOOKUP(Deelnemers!$K95,rennerstabel!$E:$K,5,0)+VLOOKUP(Deelnemers!$L95,rennerstabel!$E:$K,5,0)+VLOOKUP(Deelnemers!$M95,rennerstabel!$E:$K,5,0)+VLOOKUP(Deelnemers!$N95,rennerstabel!$E:$K,5,0)+VLOOKUP(Deelnemers!$O95,rennerstabel!$E:$K,5,0)+VLOOKUP(Deelnemers!$P95,rennerstabel!$E:$K,5,0)+VLOOKUP(Deelnemers!$Q95,rennerstabel!$E:$K,5,0)+VLOOKUP(Deelnemers!$R95,rennerstabel!$E:$K,5,0)+VLOOKUP(Deelnemers!$S95,rennerstabel!$E:$K,5,0)+VLOOKUP(Deelnemers!$T95,rennerstabel!$E:$K,5,0)+VLOOKUP(Deelnemers!$U95,rennerstabel!$E:$K,5,0)+VLOOKUP(Deelnemers!$V95,rennerstabel!$E:$K,5,0)+VLOOKUP(Deelnemers!$W95,rennerstabel!$E:$K,5,0)</f>
        <v>4</v>
      </c>
      <c r="AP95" s="55">
        <f>VLOOKUP(Deelnemers!$I95,rennerstabel!$E:$K,6,0)*2+VLOOKUP(Deelnemers!$J95,rennerstabel!$E:$K,6,0)+VLOOKUP(Deelnemers!$K95,rennerstabel!$E:$K,6,0)+VLOOKUP(Deelnemers!$L95,rennerstabel!$E:$K,6,0)+VLOOKUP(Deelnemers!$M95,rennerstabel!$E:$K,6,0)+VLOOKUP(Deelnemers!$N95,rennerstabel!$E:$K,6,0)+VLOOKUP(Deelnemers!$O95,rennerstabel!$E:$K,6,0)+VLOOKUP(Deelnemers!$P95,rennerstabel!$E:$K,6,0)+VLOOKUP(Deelnemers!$Q95,rennerstabel!$E:$K,6,0)+VLOOKUP(Deelnemers!$R95,rennerstabel!$E:$K,6,0)+VLOOKUP(Deelnemers!$S95,rennerstabel!$E:$K,6,0)+VLOOKUP(Deelnemers!$T95,rennerstabel!$E:$K,6,0)+VLOOKUP(Deelnemers!$U95,rennerstabel!$E:$K,6,0)+VLOOKUP(Deelnemers!$V95,rennerstabel!$E:$K,6,0)+VLOOKUP(Deelnemers!$W95,rennerstabel!$E:$K,6,0)</f>
        <v>0</v>
      </c>
      <c r="AQ95" s="56">
        <f>VLOOKUP(Deelnemers!$I95,rennerstabel!$E:$K,7,0)*2+VLOOKUP(Deelnemers!$J95,rennerstabel!$E:$K,7,0)+VLOOKUP(Deelnemers!$K95,rennerstabel!$E:$K,7,0)+VLOOKUP(Deelnemers!$L95,rennerstabel!$E:$K,7,0)+VLOOKUP(Deelnemers!$M95,rennerstabel!$E:$K,7,0)+VLOOKUP(Deelnemers!$N95,rennerstabel!$E:$K,7,0)+VLOOKUP(Deelnemers!$O95,rennerstabel!$E:$K,7,0)+VLOOKUP(Deelnemers!$P95,rennerstabel!$E:$K,7,0)+VLOOKUP(Deelnemers!$Q95,rennerstabel!$E:$K,7,0)+VLOOKUP(Deelnemers!$R95,rennerstabel!$E:$K,7,0)+VLOOKUP(Deelnemers!$S95,rennerstabel!$E:$K,7,0)+VLOOKUP(Deelnemers!$T95,rennerstabel!$E:$K,7,0)+VLOOKUP(Deelnemers!$U95,rennerstabel!$E:$K,7,0)+VLOOKUP(Deelnemers!$V95,rennerstabel!$E:$K,7,0)+VLOOKUP(Deelnemers!$W95,rennerstabel!$E:$K,7,0)</f>
        <v>0</v>
      </c>
      <c r="AR95" s="63">
        <f>Deelnemers!$AN95</f>
        <v>4</v>
      </c>
      <c r="AS95" s="170" t="s">
        <v>683</v>
      </c>
      <c r="AT95" s="52">
        <f>RANK(Deelnemers!$AN95,Deelnemers!$AN$2:$AN$125)</f>
        <v>115</v>
      </c>
      <c r="AU95" s="154">
        <f t="shared" si="3"/>
        <v>1</v>
      </c>
      <c r="AV95" s="22" t="s">
        <v>14</v>
      </c>
      <c r="AX95" s="154" t="s">
        <v>758</v>
      </c>
      <c r="AY95" s="154">
        <f>IFERROR(HLOOKUP($AY$1,Deelnemers!$I95:$W95,1,FALSE),0)</f>
        <v>0</v>
      </c>
    </row>
    <row r="96" spans="1:51" s="154" customFormat="1" x14ac:dyDescent="0.25">
      <c r="A96" s="52" t="str">
        <f>CONCATENATE(Deelnemers!$B96," - ",AS96)</f>
        <v>95 - Nadine da S.</v>
      </c>
      <c r="B96" s="49">
        <v>95</v>
      </c>
      <c r="C96" s="176" t="s">
        <v>14</v>
      </c>
      <c r="D96" s="51" t="s">
        <v>14</v>
      </c>
      <c r="E96" s="51" t="s">
        <v>304</v>
      </c>
      <c r="F96" s="190" t="str">
        <f>VLOOKUP(Deelnemers!$B96,Deelnemers!$B$129:$D$303,3,0)</f>
        <v>Deceuninck - Quick Step</v>
      </c>
      <c r="G96" s="51"/>
      <c r="H96" s="52"/>
      <c r="I96" s="52">
        <v>1</v>
      </c>
      <c r="J96" s="52">
        <v>73</v>
      </c>
      <c r="K96" s="52">
        <v>21</v>
      </c>
      <c r="L96" s="52">
        <v>12</v>
      </c>
      <c r="M96" s="52">
        <v>191</v>
      </c>
      <c r="N96" s="52">
        <v>184</v>
      </c>
      <c r="O96" s="52">
        <v>81</v>
      </c>
      <c r="P96" s="52">
        <v>103</v>
      </c>
      <c r="Q96" s="52">
        <v>142</v>
      </c>
      <c r="R96" s="52">
        <v>111</v>
      </c>
      <c r="S96" s="52">
        <v>22</v>
      </c>
      <c r="T96" s="52">
        <v>33</v>
      </c>
      <c r="U96" s="52">
        <v>2</v>
      </c>
      <c r="V96" s="52">
        <v>71</v>
      </c>
      <c r="W96" s="52">
        <v>72</v>
      </c>
      <c r="X96" s="52"/>
      <c r="Y96" s="52">
        <f>VLOOKUP(Deelnemers!$I96,rennerstabel!$E:$H,4,0)*2</f>
        <v>0</v>
      </c>
      <c r="Z96" s="52">
        <f>VLOOKUP(Deelnemers!$J96,rennerstabel!$E:$H,4,0)</f>
        <v>15</v>
      </c>
      <c r="AA96" s="52">
        <f>VLOOKUP(Deelnemers!$K96,rennerstabel!$E:$H,4,0)</f>
        <v>0</v>
      </c>
      <c r="AB96" s="52">
        <f>VLOOKUP(Deelnemers!$L96,rennerstabel!$E:$H,4,0)</f>
        <v>0</v>
      </c>
      <c r="AC96" s="52">
        <f>VLOOKUP(Deelnemers!$M96,rennerstabel!$E:$H,4,0)</f>
        <v>0</v>
      </c>
      <c r="AD96" s="52">
        <f>VLOOKUP(Deelnemers!$N96,rennerstabel!$E:$H,4,0)</f>
        <v>0</v>
      </c>
      <c r="AE96" s="52">
        <f>VLOOKUP(Deelnemers!$O96,rennerstabel!$E:$H,4,0)</f>
        <v>10</v>
      </c>
      <c r="AF96" s="52">
        <f>VLOOKUP(Deelnemers!$P96,rennerstabel!$E:$H,4,0)</f>
        <v>0</v>
      </c>
      <c r="AG96" s="52">
        <f>VLOOKUP(Deelnemers!$Q96,rennerstabel!$E:$H,4,0)</f>
        <v>0</v>
      </c>
      <c r="AH96" s="52">
        <f>VLOOKUP(Deelnemers!$R96,rennerstabel!$E:$H,4,0)</f>
        <v>0</v>
      </c>
      <c r="AI96" s="52">
        <f>VLOOKUP(Deelnemers!$S96,rennerstabel!$E:$H,4,0)</f>
        <v>20</v>
      </c>
      <c r="AJ96" s="52">
        <f>VLOOKUP(Deelnemers!$T96,rennerstabel!$E:$H,4,0)</f>
        <v>0</v>
      </c>
      <c r="AK96" s="52">
        <f>VLOOKUP(Deelnemers!$U96,rennerstabel!$E:$H,4,0)</f>
        <v>0</v>
      </c>
      <c r="AL96" s="52">
        <f>VLOOKUP(Deelnemers!$V96,rennerstabel!$E:$H,4,0)</f>
        <v>0</v>
      </c>
      <c r="AM96" s="52">
        <f>VLOOKUP(Deelnemers!$W96,rennerstabel!$E:$H,4,0)</f>
        <v>0</v>
      </c>
      <c r="AN96" s="53">
        <f t="shared" si="4"/>
        <v>45</v>
      </c>
      <c r="AO96" s="54">
        <f>VLOOKUP(Deelnemers!$I96,rennerstabel!$E:$K,5,0)*2+VLOOKUP(Deelnemers!$J96,rennerstabel!$E:$K,5,0)+VLOOKUP(Deelnemers!$K96,rennerstabel!$E:$K,5,0)+VLOOKUP(Deelnemers!$L96,rennerstabel!$E:$K,5,0)+VLOOKUP(Deelnemers!$M96,rennerstabel!$E:$K,5,0)+VLOOKUP(Deelnemers!$N96,rennerstabel!$E:$K,5,0)+VLOOKUP(Deelnemers!$O96,rennerstabel!$E:$K,5,0)+VLOOKUP(Deelnemers!$P96,rennerstabel!$E:$K,5,0)+VLOOKUP(Deelnemers!$Q96,rennerstabel!$E:$K,5,0)+VLOOKUP(Deelnemers!$R96,rennerstabel!$E:$K,5,0)+VLOOKUP(Deelnemers!$S96,rennerstabel!$E:$K,5,0)+VLOOKUP(Deelnemers!$T96,rennerstabel!$E:$K,5,0)+VLOOKUP(Deelnemers!$U96,rennerstabel!$E:$K,5,0)+VLOOKUP(Deelnemers!$V96,rennerstabel!$E:$K,5,0)+VLOOKUP(Deelnemers!$W96,rennerstabel!$E:$K,5,0)</f>
        <v>45</v>
      </c>
      <c r="AP96" s="55">
        <f>VLOOKUP(Deelnemers!$I96,rennerstabel!$E:$K,6,0)*2+VLOOKUP(Deelnemers!$J96,rennerstabel!$E:$K,6,0)+VLOOKUP(Deelnemers!$K96,rennerstabel!$E:$K,6,0)+VLOOKUP(Deelnemers!$L96,rennerstabel!$E:$K,6,0)+VLOOKUP(Deelnemers!$M96,rennerstabel!$E:$K,6,0)+VLOOKUP(Deelnemers!$N96,rennerstabel!$E:$K,6,0)+VLOOKUP(Deelnemers!$O96,rennerstabel!$E:$K,6,0)+VLOOKUP(Deelnemers!$P96,rennerstabel!$E:$K,6,0)+VLOOKUP(Deelnemers!$Q96,rennerstabel!$E:$K,6,0)+VLOOKUP(Deelnemers!$R96,rennerstabel!$E:$K,6,0)+VLOOKUP(Deelnemers!$S96,rennerstabel!$E:$K,6,0)+VLOOKUP(Deelnemers!$T96,rennerstabel!$E:$K,6,0)+VLOOKUP(Deelnemers!$U96,rennerstabel!$E:$K,6,0)+VLOOKUP(Deelnemers!$V96,rennerstabel!$E:$K,6,0)+VLOOKUP(Deelnemers!$W96,rennerstabel!$E:$K,6,0)</f>
        <v>0</v>
      </c>
      <c r="AQ96" s="56">
        <f>VLOOKUP(Deelnemers!$I96,rennerstabel!$E:$K,7,0)*2+VLOOKUP(Deelnemers!$J96,rennerstabel!$E:$K,7,0)+VLOOKUP(Deelnemers!$K96,rennerstabel!$E:$K,7,0)+VLOOKUP(Deelnemers!$L96,rennerstabel!$E:$K,7,0)+VLOOKUP(Deelnemers!$M96,rennerstabel!$E:$K,7,0)+VLOOKUP(Deelnemers!$N96,rennerstabel!$E:$K,7,0)+VLOOKUP(Deelnemers!$O96,rennerstabel!$E:$K,7,0)+VLOOKUP(Deelnemers!$P96,rennerstabel!$E:$K,7,0)+VLOOKUP(Deelnemers!$Q96,rennerstabel!$E:$K,7,0)+VLOOKUP(Deelnemers!$R96,rennerstabel!$E:$K,7,0)+VLOOKUP(Deelnemers!$S96,rennerstabel!$E:$K,7,0)+VLOOKUP(Deelnemers!$T96,rennerstabel!$E:$K,7,0)+VLOOKUP(Deelnemers!$U96,rennerstabel!$E:$K,7,0)+VLOOKUP(Deelnemers!$V96,rennerstabel!$E:$K,7,0)+VLOOKUP(Deelnemers!$W96,rennerstabel!$E:$K,7,0)</f>
        <v>0</v>
      </c>
      <c r="AR96" s="58">
        <f>Deelnemers!$AN96</f>
        <v>45</v>
      </c>
      <c r="AS96" s="170" t="s">
        <v>685</v>
      </c>
      <c r="AT96" s="52">
        <f>RANK(Deelnemers!$AN96,Deelnemers!$AN$2:$AN$125)</f>
        <v>36</v>
      </c>
      <c r="AU96" s="154">
        <f t="shared" si="3"/>
        <v>1</v>
      </c>
      <c r="AV96" s="22" t="s">
        <v>14</v>
      </c>
      <c r="AX96" s="154" t="s">
        <v>757</v>
      </c>
      <c r="AY96" s="154">
        <f>IFERROR(HLOOKUP($AY$1,Deelnemers!$I96:$W96,1,FALSE),0)</f>
        <v>0</v>
      </c>
    </row>
    <row r="97" spans="1:51" s="154" customFormat="1" x14ac:dyDescent="0.25">
      <c r="A97" s="62" t="str">
        <f>CONCATENATE(Deelnemers!$B97," - ",AS97)</f>
        <v>96 - Wilco L.</v>
      </c>
      <c r="B97" s="59">
        <v>96</v>
      </c>
      <c r="C97" s="177" t="s">
        <v>14</v>
      </c>
      <c r="D97" s="60" t="s">
        <v>14</v>
      </c>
      <c r="E97" s="61" t="s">
        <v>300</v>
      </c>
      <c r="F97" s="189" t="str">
        <f>VLOOKUP(Deelnemers!$B97,Deelnemers!$B$129:$D$303,3,0)</f>
        <v>Mitchelton - Scott</v>
      </c>
      <c r="G97" s="51"/>
      <c r="H97" s="62"/>
      <c r="I97" s="62">
        <v>184</v>
      </c>
      <c r="J97" s="62">
        <v>81</v>
      </c>
      <c r="K97" s="62">
        <v>181</v>
      </c>
      <c r="L97" s="62">
        <v>51</v>
      </c>
      <c r="M97" s="62">
        <v>61</v>
      </c>
      <c r="N97" s="62">
        <v>41</v>
      </c>
      <c r="O97" s="62">
        <v>73</v>
      </c>
      <c r="P97" s="64">
        <v>33</v>
      </c>
      <c r="Q97" s="62">
        <v>137</v>
      </c>
      <c r="R97" s="62">
        <v>22</v>
      </c>
      <c r="S97" s="62">
        <v>31</v>
      </c>
      <c r="T97" s="62">
        <v>21</v>
      </c>
      <c r="U97" s="62">
        <v>95</v>
      </c>
      <c r="V97" s="62">
        <v>11</v>
      </c>
      <c r="W97" s="62">
        <v>1</v>
      </c>
      <c r="X97" s="62"/>
      <c r="Y97" s="62">
        <f>VLOOKUP(Deelnemers!$I97,rennerstabel!$E:$H,4,0)*2</f>
        <v>0</v>
      </c>
      <c r="Z97" s="62">
        <f>VLOOKUP(Deelnemers!$J97,rennerstabel!$E:$H,4,0)</f>
        <v>10</v>
      </c>
      <c r="AA97" s="62">
        <f>VLOOKUP(Deelnemers!$K97,rennerstabel!$E:$H,4,0)</f>
        <v>0</v>
      </c>
      <c r="AB97" s="62">
        <f>VLOOKUP(Deelnemers!$L97,rennerstabel!$E:$H,4,0)</f>
        <v>0</v>
      </c>
      <c r="AC97" s="62">
        <f>VLOOKUP(Deelnemers!$M97,rennerstabel!$E:$H,4,0)</f>
        <v>0</v>
      </c>
      <c r="AD97" s="62">
        <f>VLOOKUP(Deelnemers!$N97,rennerstabel!$E:$H,4,0)</f>
        <v>0</v>
      </c>
      <c r="AE97" s="62">
        <f>VLOOKUP(Deelnemers!$O97,rennerstabel!$E:$H,4,0)</f>
        <v>15</v>
      </c>
      <c r="AF97" s="62">
        <f>VLOOKUP(Deelnemers!$P97,rennerstabel!$E:$H,4,0)</f>
        <v>0</v>
      </c>
      <c r="AG97" s="62">
        <f>VLOOKUP(Deelnemers!$Q97,rennerstabel!$E:$H,4,0)</f>
        <v>2</v>
      </c>
      <c r="AH97" s="62">
        <f>VLOOKUP(Deelnemers!$R97,rennerstabel!$E:$H,4,0)</f>
        <v>20</v>
      </c>
      <c r="AI97" s="62">
        <f>VLOOKUP(Deelnemers!$S97,rennerstabel!$E:$H,4,0)</f>
        <v>0</v>
      </c>
      <c r="AJ97" s="62">
        <f>VLOOKUP(Deelnemers!$T97,rennerstabel!$E:$H,4,0)</f>
        <v>0</v>
      </c>
      <c r="AK97" s="62">
        <f>VLOOKUP(Deelnemers!$U97,rennerstabel!$E:$H,4,0)</f>
        <v>0</v>
      </c>
      <c r="AL97" s="62">
        <f>VLOOKUP(Deelnemers!$V97,rennerstabel!$E:$H,4,0)</f>
        <v>0</v>
      </c>
      <c r="AM97" s="62">
        <f>VLOOKUP(Deelnemers!$W97,rennerstabel!$E:$H,4,0)</f>
        <v>0</v>
      </c>
      <c r="AN97" s="53">
        <f t="shared" si="4"/>
        <v>47</v>
      </c>
      <c r="AO97" s="54">
        <f>VLOOKUP(Deelnemers!$I97,rennerstabel!$E:$K,5,0)*2+VLOOKUP(Deelnemers!$J97,rennerstabel!$E:$K,5,0)+VLOOKUP(Deelnemers!$K97,rennerstabel!$E:$K,5,0)+VLOOKUP(Deelnemers!$L97,rennerstabel!$E:$K,5,0)+VLOOKUP(Deelnemers!$M97,rennerstabel!$E:$K,5,0)+VLOOKUP(Deelnemers!$N97,rennerstabel!$E:$K,5,0)+VLOOKUP(Deelnemers!$O97,rennerstabel!$E:$K,5,0)+VLOOKUP(Deelnemers!$P97,rennerstabel!$E:$K,5,0)+VLOOKUP(Deelnemers!$Q97,rennerstabel!$E:$K,5,0)+VLOOKUP(Deelnemers!$R97,rennerstabel!$E:$K,5,0)+VLOOKUP(Deelnemers!$S97,rennerstabel!$E:$K,5,0)+VLOOKUP(Deelnemers!$T97,rennerstabel!$E:$K,5,0)+VLOOKUP(Deelnemers!$U97,rennerstabel!$E:$K,5,0)+VLOOKUP(Deelnemers!$V97,rennerstabel!$E:$K,5,0)+VLOOKUP(Deelnemers!$W97,rennerstabel!$E:$K,5,0)</f>
        <v>47</v>
      </c>
      <c r="AP97" s="55">
        <f>VLOOKUP(Deelnemers!$I97,rennerstabel!$E:$K,6,0)*2+VLOOKUP(Deelnemers!$J97,rennerstabel!$E:$K,6,0)+VLOOKUP(Deelnemers!$K97,rennerstabel!$E:$K,6,0)+VLOOKUP(Deelnemers!$L97,rennerstabel!$E:$K,6,0)+VLOOKUP(Deelnemers!$M97,rennerstabel!$E:$K,6,0)+VLOOKUP(Deelnemers!$N97,rennerstabel!$E:$K,6,0)+VLOOKUP(Deelnemers!$O97,rennerstabel!$E:$K,6,0)+VLOOKUP(Deelnemers!$P97,rennerstabel!$E:$K,6,0)+VLOOKUP(Deelnemers!$Q97,rennerstabel!$E:$K,6,0)+VLOOKUP(Deelnemers!$R97,rennerstabel!$E:$K,6,0)+VLOOKUP(Deelnemers!$S97,rennerstabel!$E:$K,6,0)+VLOOKUP(Deelnemers!$T97,rennerstabel!$E:$K,6,0)+VLOOKUP(Deelnemers!$U97,rennerstabel!$E:$K,6,0)+VLOOKUP(Deelnemers!$V97,rennerstabel!$E:$K,6,0)+VLOOKUP(Deelnemers!$W97,rennerstabel!$E:$K,6,0)</f>
        <v>0</v>
      </c>
      <c r="AQ97" s="56">
        <f>VLOOKUP(Deelnemers!$I97,rennerstabel!$E:$K,7,0)*2+VLOOKUP(Deelnemers!$J97,rennerstabel!$E:$K,7,0)+VLOOKUP(Deelnemers!$K97,rennerstabel!$E:$K,7,0)+VLOOKUP(Deelnemers!$L97,rennerstabel!$E:$K,7,0)+VLOOKUP(Deelnemers!$M97,rennerstabel!$E:$K,7,0)+VLOOKUP(Deelnemers!$N97,rennerstabel!$E:$K,7,0)+VLOOKUP(Deelnemers!$O97,rennerstabel!$E:$K,7,0)+VLOOKUP(Deelnemers!$P97,rennerstabel!$E:$K,7,0)+VLOOKUP(Deelnemers!$Q97,rennerstabel!$E:$K,7,0)+VLOOKUP(Deelnemers!$R97,rennerstabel!$E:$K,7,0)+VLOOKUP(Deelnemers!$S97,rennerstabel!$E:$K,7,0)+VLOOKUP(Deelnemers!$T97,rennerstabel!$E:$K,7,0)+VLOOKUP(Deelnemers!$U97,rennerstabel!$E:$K,7,0)+VLOOKUP(Deelnemers!$V97,rennerstabel!$E:$K,7,0)+VLOOKUP(Deelnemers!$W97,rennerstabel!$E:$K,7,0)</f>
        <v>0</v>
      </c>
      <c r="AR97" s="63">
        <f>Deelnemers!$AN97</f>
        <v>47</v>
      </c>
      <c r="AS97" s="170" t="s">
        <v>686</v>
      </c>
      <c r="AT97" s="52">
        <f>RANK(Deelnemers!$AN97,Deelnemers!$AN$2:$AN$125)</f>
        <v>35</v>
      </c>
      <c r="AU97" s="154">
        <f t="shared" si="3"/>
        <v>1</v>
      </c>
      <c r="AV97" s="22" t="s">
        <v>14</v>
      </c>
      <c r="AX97" s="154" t="s">
        <v>758</v>
      </c>
      <c r="AY97" s="154">
        <f>IFERROR(HLOOKUP($AY$1,Deelnemers!$I97:$W97,1,FALSE),0)</f>
        <v>0</v>
      </c>
    </row>
    <row r="98" spans="1:51" s="154" customFormat="1" x14ac:dyDescent="0.25">
      <c r="A98" s="52" t="str">
        <f>CONCATENATE(Deelnemers!$B98," - ",AS98)</f>
        <v>97 - René Ke.</v>
      </c>
      <c r="B98" s="49">
        <v>97</v>
      </c>
      <c r="C98" s="176" t="s">
        <v>688</v>
      </c>
      <c r="D98" s="181" t="s">
        <v>14</v>
      </c>
      <c r="E98" s="51" t="s">
        <v>739</v>
      </c>
      <c r="F98" s="190" t="str">
        <f>VLOOKUP(Deelnemers!$B98,Deelnemers!$B$129:$D$303,3,0)</f>
        <v>Team Ineos Grenadiers</v>
      </c>
      <c r="G98" s="51"/>
      <c r="H98" s="52"/>
      <c r="I98" s="52">
        <v>1</v>
      </c>
      <c r="J98" s="52">
        <v>11</v>
      </c>
      <c r="K98" s="52">
        <v>12</v>
      </c>
      <c r="L98" s="52">
        <v>14</v>
      </c>
      <c r="M98" s="52">
        <v>21</v>
      </c>
      <c r="N98" s="52">
        <v>22</v>
      </c>
      <c r="O98" s="52">
        <v>33</v>
      </c>
      <c r="P98" s="52">
        <v>61</v>
      </c>
      <c r="Q98" s="52">
        <v>71</v>
      </c>
      <c r="R98" s="52">
        <v>73</v>
      </c>
      <c r="S98" s="52">
        <v>111</v>
      </c>
      <c r="T98" s="52">
        <v>131</v>
      </c>
      <c r="U98" s="52">
        <v>152</v>
      </c>
      <c r="V98" s="52">
        <v>191</v>
      </c>
      <c r="W98" s="52">
        <v>31</v>
      </c>
      <c r="X98" s="52"/>
      <c r="Y98" s="52">
        <f>VLOOKUP(Deelnemers!$I98,rennerstabel!$E:$H,4,0)*2</f>
        <v>0</v>
      </c>
      <c r="Z98" s="52">
        <f>VLOOKUP(Deelnemers!$J98,rennerstabel!$E:$H,4,0)</f>
        <v>0</v>
      </c>
      <c r="AA98" s="52">
        <f>VLOOKUP(Deelnemers!$K98,rennerstabel!$E:$H,4,0)</f>
        <v>0</v>
      </c>
      <c r="AB98" s="52">
        <f>VLOOKUP(Deelnemers!$L98,rennerstabel!$E:$H,4,0)</f>
        <v>0</v>
      </c>
      <c r="AC98" s="52">
        <f>VLOOKUP(Deelnemers!$M98,rennerstabel!$E:$H,4,0)</f>
        <v>0</v>
      </c>
      <c r="AD98" s="52">
        <f>VLOOKUP(Deelnemers!$N98,rennerstabel!$E:$H,4,0)</f>
        <v>20</v>
      </c>
      <c r="AE98" s="52">
        <f>VLOOKUP(Deelnemers!$O98,rennerstabel!$E:$H,4,0)</f>
        <v>0</v>
      </c>
      <c r="AF98" s="52">
        <f>VLOOKUP(Deelnemers!$P98,rennerstabel!$E:$H,4,0)</f>
        <v>0</v>
      </c>
      <c r="AG98" s="52">
        <f>VLOOKUP(Deelnemers!$Q98,rennerstabel!$E:$H,4,0)</f>
        <v>0</v>
      </c>
      <c r="AH98" s="52">
        <f>VLOOKUP(Deelnemers!$R98,rennerstabel!$E:$H,4,0)</f>
        <v>15</v>
      </c>
      <c r="AI98" s="52">
        <f>VLOOKUP(Deelnemers!$S98,rennerstabel!$E:$H,4,0)</f>
        <v>0</v>
      </c>
      <c r="AJ98" s="52">
        <f>VLOOKUP(Deelnemers!$T98,rennerstabel!$E:$H,4,0)</f>
        <v>0</v>
      </c>
      <c r="AK98" s="52">
        <f>VLOOKUP(Deelnemers!$U98,rennerstabel!$E:$H,4,0)</f>
        <v>9</v>
      </c>
      <c r="AL98" s="52">
        <f>VLOOKUP(Deelnemers!$V98,rennerstabel!$E:$H,4,0)</f>
        <v>0</v>
      </c>
      <c r="AM98" s="52">
        <f>VLOOKUP(Deelnemers!$W98,rennerstabel!$E:$H,4,0)</f>
        <v>0</v>
      </c>
      <c r="AN98" s="53">
        <f t="shared" si="4"/>
        <v>44</v>
      </c>
      <c r="AO98" s="54">
        <f>VLOOKUP(Deelnemers!$I98,rennerstabel!$E:$K,5,0)*2+VLOOKUP(Deelnemers!$J98,rennerstabel!$E:$K,5,0)+VLOOKUP(Deelnemers!$K98,rennerstabel!$E:$K,5,0)+VLOOKUP(Deelnemers!$L98,rennerstabel!$E:$K,5,0)+VLOOKUP(Deelnemers!$M98,rennerstabel!$E:$K,5,0)+VLOOKUP(Deelnemers!$N98,rennerstabel!$E:$K,5,0)+VLOOKUP(Deelnemers!$O98,rennerstabel!$E:$K,5,0)+VLOOKUP(Deelnemers!$P98,rennerstabel!$E:$K,5,0)+VLOOKUP(Deelnemers!$Q98,rennerstabel!$E:$K,5,0)+VLOOKUP(Deelnemers!$R98,rennerstabel!$E:$K,5,0)+VLOOKUP(Deelnemers!$S98,rennerstabel!$E:$K,5,0)+VLOOKUP(Deelnemers!$T98,rennerstabel!$E:$K,5,0)+VLOOKUP(Deelnemers!$U98,rennerstabel!$E:$K,5,0)+VLOOKUP(Deelnemers!$V98,rennerstabel!$E:$K,5,0)+VLOOKUP(Deelnemers!$W98,rennerstabel!$E:$K,5,0)</f>
        <v>44</v>
      </c>
      <c r="AP98" s="55">
        <f>VLOOKUP(Deelnemers!$I98,rennerstabel!$E:$K,6,0)*2+VLOOKUP(Deelnemers!$J98,rennerstabel!$E:$K,6,0)+VLOOKUP(Deelnemers!$K98,rennerstabel!$E:$K,6,0)+VLOOKUP(Deelnemers!$L98,rennerstabel!$E:$K,6,0)+VLOOKUP(Deelnemers!$M98,rennerstabel!$E:$K,6,0)+VLOOKUP(Deelnemers!$N98,rennerstabel!$E:$K,6,0)+VLOOKUP(Deelnemers!$O98,rennerstabel!$E:$K,6,0)+VLOOKUP(Deelnemers!$P98,rennerstabel!$E:$K,6,0)+VLOOKUP(Deelnemers!$Q98,rennerstabel!$E:$K,6,0)+VLOOKUP(Deelnemers!$R98,rennerstabel!$E:$K,6,0)+VLOOKUP(Deelnemers!$S98,rennerstabel!$E:$K,6,0)+VLOOKUP(Deelnemers!$T98,rennerstabel!$E:$K,6,0)+VLOOKUP(Deelnemers!$U98,rennerstabel!$E:$K,6,0)+VLOOKUP(Deelnemers!$V98,rennerstabel!$E:$K,6,0)+VLOOKUP(Deelnemers!$W98,rennerstabel!$E:$K,6,0)</f>
        <v>0</v>
      </c>
      <c r="AQ98" s="56">
        <f>VLOOKUP(Deelnemers!$I98,rennerstabel!$E:$K,7,0)*2+VLOOKUP(Deelnemers!$J98,rennerstabel!$E:$K,7,0)+VLOOKUP(Deelnemers!$K98,rennerstabel!$E:$K,7,0)+VLOOKUP(Deelnemers!$L98,rennerstabel!$E:$K,7,0)+VLOOKUP(Deelnemers!$M98,rennerstabel!$E:$K,7,0)+VLOOKUP(Deelnemers!$N98,rennerstabel!$E:$K,7,0)+VLOOKUP(Deelnemers!$O98,rennerstabel!$E:$K,7,0)+VLOOKUP(Deelnemers!$P98,rennerstabel!$E:$K,7,0)+VLOOKUP(Deelnemers!$Q98,rennerstabel!$E:$K,7,0)+VLOOKUP(Deelnemers!$R98,rennerstabel!$E:$K,7,0)+VLOOKUP(Deelnemers!$S98,rennerstabel!$E:$K,7,0)+VLOOKUP(Deelnemers!$T98,rennerstabel!$E:$K,7,0)+VLOOKUP(Deelnemers!$U98,rennerstabel!$E:$K,7,0)+VLOOKUP(Deelnemers!$V98,rennerstabel!$E:$K,7,0)+VLOOKUP(Deelnemers!$W98,rennerstabel!$E:$K,7,0)</f>
        <v>0</v>
      </c>
      <c r="AR98" s="58">
        <f>Deelnemers!$AN98</f>
        <v>44</v>
      </c>
      <c r="AS98" s="170" t="s">
        <v>687</v>
      </c>
      <c r="AT98" s="52">
        <f>RANK(Deelnemers!$AN98,Deelnemers!$AN$2:$AN$125)</f>
        <v>56</v>
      </c>
      <c r="AU98" s="154">
        <f t="shared" si="3"/>
        <v>1</v>
      </c>
      <c r="AV98" s="22" t="s">
        <v>14</v>
      </c>
      <c r="AX98" s="154" t="s">
        <v>758</v>
      </c>
      <c r="AY98" s="154">
        <f>IFERROR(HLOOKUP($AY$1,Deelnemers!$I98:$W98,1,FALSE),0)</f>
        <v>0</v>
      </c>
    </row>
    <row r="99" spans="1:51" s="154" customFormat="1" x14ac:dyDescent="0.25">
      <c r="A99" s="62" t="str">
        <f>CONCATENATE(Deelnemers!$B99," - ",AS99)</f>
        <v>98 - Lodie G.</v>
      </c>
      <c r="B99" s="59">
        <v>98</v>
      </c>
      <c r="C99" s="177" t="s">
        <v>14</v>
      </c>
      <c r="D99" s="60" t="s">
        <v>14</v>
      </c>
      <c r="E99" s="61" t="s">
        <v>301</v>
      </c>
      <c r="F99" s="189" t="str">
        <f>VLOOKUP(Deelnemers!$B99,Deelnemers!$B$129:$D$303,3,0)</f>
        <v>Groupama FDJ</v>
      </c>
      <c r="G99" s="51"/>
      <c r="H99" s="62"/>
      <c r="I99" s="62">
        <v>11</v>
      </c>
      <c r="J99" s="62">
        <v>1</v>
      </c>
      <c r="K99" s="62">
        <v>111</v>
      </c>
      <c r="L99" s="62">
        <v>12</v>
      </c>
      <c r="M99" s="62">
        <v>21</v>
      </c>
      <c r="N99" s="62">
        <v>73</v>
      </c>
      <c r="O99" s="62">
        <v>33</v>
      </c>
      <c r="P99" s="64">
        <v>81</v>
      </c>
      <c r="Q99" s="62">
        <v>61</v>
      </c>
      <c r="R99" s="62">
        <v>71</v>
      </c>
      <c r="S99" s="62">
        <v>93</v>
      </c>
      <c r="T99" s="62">
        <v>191</v>
      </c>
      <c r="U99" s="62">
        <v>101</v>
      </c>
      <c r="V99" s="62">
        <v>14</v>
      </c>
      <c r="W99" s="62">
        <v>2</v>
      </c>
      <c r="X99" s="62"/>
      <c r="Y99" s="62">
        <f>VLOOKUP(Deelnemers!$I99,rennerstabel!$E:$H,4,0)*2</f>
        <v>0</v>
      </c>
      <c r="Z99" s="62">
        <f>VLOOKUP(Deelnemers!$J99,rennerstabel!$E:$H,4,0)</f>
        <v>0</v>
      </c>
      <c r="AA99" s="62">
        <f>VLOOKUP(Deelnemers!$K99,rennerstabel!$E:$H,4,0)</f>
        <v>0</v>
      </c>
      <c r="AB99" s="62">
        <f>VLOOKUP(Deelnemers!$L99,rennerstabel!$E:$H,4,0)</f>
        <v>0</v>
      </c>
      <c r="AC99" s="62">
        <f>VLOOKUP(Deelnemers!$M99,rennerstabel!$E:$H,4,0)</f>
        <v>0</v>
      </c>
      <c r="AD99" s="62">
        <f>VLOOKUP(Deelnemers!$N99,rennerstabel!$E:$H,4,0)</f>
        <v>15</v>
      </c>
      <c r="AE99" s="62">
        <f>VLOOKUP(Deelnemers!$O99,rennerstabel!$E:$H,4,0)</f>
        <v>0</v>
      </c>
      <c r="AF99" s="62">
        <f>VLOOKUP(Deelnemers!$P99,rennerstabel!$E:$H,4,0)</f>
        <v>10</v>
      </c>
      <c r="AG99" s="62">
        <f>VLOOKUP(Deelnemers!$Q99,rennerstabel!$E:$H,4,0)</f>
        <v>0</v>
      </c>
      <c r="AH99" s="62">
        <f>VLOOKUP(Deelnemers!$R99,rennerstabel!$E:$H,4,0)</f>
        <v>0</v>
      </c>
      <c r="AI99" s="62">
        <f>VLOOKUP(Deelnemers!$S99,rennerstabel!$E:$H,4,0)</f>
        <v>4</v>
      </c>
      <c r="AJ99" s="62">
        <f>VLOOKUP(Deelnemers!$T99,rennerstabel!$E:$H,4,0)</f>
        <v>0</v>
      </c>
      <c r="AK99" s="62">
        <f>VLOOKUP(Deelnemers!$U99,rennerstabel!$E:$H,4,0)</f>
        <v>0</v>
      </c>
      <c r="AL99" s="62">
        <f>VLOOKUP(Deelnemers!$V99,rennerstabel!$E:$H,4,0)</f>
        <v>0</v>
      </c>
      <c r="AM99" s="62">
        <f>VLOOKUP(Deelnemers!$W99,rennerstabel!$E:$H,4,0)</f>
        <v>0</v>
      </c>
      <c r="AN99" s="53">
        <f t="shared" si="4"/>
        <v>29</v>
      </c>
      <c r="AO99" s="54">
        <f>VLOOKUP(Deelnemers!$I99,rennerstabel!$E:$K,5,0)*2+VLOOKUP(Deelnemers!$J99,rennerstabel!$E:$K,5,0)+VLOOKUP(Deelnemers!$K99,rennerstabel!$E:$K,5,0)+VLOOKUP(Deelnemers!$L99,rennerstabel!$E:$K,5,0)+VLOOKUP(Deelnemers!$M99,rennerstabel!$E:$K,5,0)+VLOOKUP(Deelnemers!$N99,rennerstabel!$E:$K,5,0)+VLOOKUP(Deelnemers!$O99,rennerstabel!$E:$K,5,0)+VLOOKUP(Deelnemers!$P99,rennerstabel!$E:$K,5,0)+VLOOKUP(Deelnemers!$Q99,rennerstabel!$E:$K,5,0)+VLOOKUP(Deelnemers!$R99,rennerstabel!$E:$K,5,0)+VLOOKUP(Deelnemers!$S99,rennerstabel!$E:$K,5,0)+VLOOKUP(Deelnemers!$T99,rennerstabel!$E:$K,5,0)+VLOOKUP(Deelnemers!$U99,rennerstabel!$E:$K,5,0)+VLOOKUP(Deelnemers!$V99,rennerstabel!$E:$K,5,0)+VLOOKUP(Deelnemers!$W99,rennerstabel!$E:$K,5,0)</f>
        <v>29</v>
      </c>
      <c r="AP99" s="55">
        <f>VLOOKUP(Deelnemers!$I99,rennerstabel!$E:$K,6,0)*2+VLOOKUP(Deelnemers!$J99,rennerstabel!$E:$K,6,0)+VLOOKUP(Deelnemers!$K99,rennerstabel!$E:$K,6,0)+VLOOKUP(Deelnemers!$L99,rennerstabel!$E:$K,6,0)+VLOOKUP(Deelnemers!$M99,rennerstabel!$E:$K,6,0)+VLOOKUP(Deelnemers!$N99,rennerstabel!$E:$K,6,0)+VLOOKUP(Deelnemers!$O99,rennerstabel!$E:$K,6,0)+VLOOKUP(Deelnemers!$P99,rennerstabel!$E:$K,6,0)+VLOOKUP(Deelnemers!$Q99,rennerstabel!$E:$K,6,0)+VLOOKUP(Deelnemers!$R99,rennerstabel!$E:$K,6,0)+VLOOKUP(Deelnemers!$S99,rennerstabel!$E:$K,6,0)+VLOOKUP(Deelnemers!$T99,rennerstabel!$E:$K,6,0)+VLOOKUP(Deelnemers!$U99,rennerstabel!$E:$K,6,0)+VLOOKUP(Deelnemers!$V99,rennerstabel!$E:$K,6,0)+VLOOKUP(Deelnemers!$W99,rennerstabel!$E:$K,6,0)</f>
        <v>0</v>
      </c>
      <c r="AQ99" s="56">
        <f>VLOOKUP(Deelnemers!$I99,rennerstabel!$E:$K,7,0)*2+VLOOKUP(Deelnemers!$J99,rennerstabel!$E:$K,7,0)+VLOOKUP(Deelnemers!$K99,rennerstabel!$E:$K,7,0)+VLOOKUP(Deelnemers!$L99,rennerstabel!$E:$K,7,0)+VLOOKUP(Deelnemers!$M99,rennerstabel!$E:$K,7,0)+VLOOKUP(Deelnemers!$N99,rennerstabel!$E:$K,7,0)+VLOOKUP(Deelnemers!$O99,rennerstabel!$E:$K,7,0)+VLOOKUP(Deelnemers!$P99,rennerstabel!$E:$K,7,0)+VLOOKUP(Deelnemers!$Q99,rennerstabel!$E:$K,7,0)+VLOOKUP(Deelnemers!$R99,rennerstabel!$E:$K,7,0)+VLOOKUP(Deelnemers!$S99,rennerstabel!$E:$K,7,0)+VLOOKUP(Deelnemers!$T99,rennerstabel!$E:$K,7,0)+VLOOKUP(Deelnemers!$U99,rennerstabel!$E:$K,7,0)+VLOOKUP(Deelnemers!$V99,rennerstabel!$E:$K,7,0)+VLOOKUP(Deelnemers!$W99,rennerstabel!$E:$K,7,0)</f>
        <v>0</v>
      </c>
      <c r="AR99" s="63">
        <f>Deelnemers!$AN99</f>
        <v>29</v>
      </c>
      <c r="AS99" s="170" t="s">
        <v>689</v>
      </c>
      <c r="AT99" s="52">
        <f>RANK(Deelnemers!$AN99,Deelnemers!$AN$2:$AN$125)</f>
        <v>81</v>
      </c>
      <c r="AU99" s="154">
        <f t="shared" si="3"/>
        <v>1</v>
      </c>
      <c r="AV99" s="22" t="s">
        <v>14</v>
      </c>
      <c r="AX99" s="154" t="s">
        <v>758</v>
      </c>
      <c r="AY99" s="154">
        <f>IFERROR(HLOOKUP($AY$1,Deelnemers!$I99:$W99,1,FALSE),0)</f>
        <v>0</v>
      </c>
    </row>
    <row r="100" spans="1:51" s="154" customFormat="1" x14ac:dyDescent="0.25">
      <c r="A100" s="52" t="str">
        <f>CONCATENATE(Deelnemers!$B100," - ",AS100)</f>
        <v>99 - René Ke.2</v>
      </c>
      <c r="B100" s="49">
        <v>99</v>
      </c>
      <c r="C100" s="176" t="s">
        <v>690</v>
      </c>
      <c r="D100" s="181" t="s">
        <v>14</v>
      </c>
      <c r="E100" s="51" t="s">
        <v>739</v>
      </c>
      <c r="F100" s="190" t="str">
        <f>VLOOKUP(Deelnemers!$B100,Deelnemers!$B$129:$D$303,3,0)</f>
        <v>Team Ineos Grenadiers</v>
      </c>
      <c r="G100" s="51"/>
      <c r="H100" s="52"/>
      <c r="I100" s="52">
        <v>11</v>
      </c>
      <c r="J100" s="52">
        <v>12</v>
      </c>
      <c r="K100" s="52">
        <v>21</v>
      </c>
      <c r="L100" s="52">
        <v>22</v>
      </c>
      <c r="M100" s="52">
        <v>41</v>
      </c>
      <c r="N100" s="52">
        <v>51</v>
      </c>
      <c r="O100" s="52">
        <v>61</v>
      </c>
      <c r="P100" s="52">
        <v>71</v>
      </c>
      <c r="Q100" s="52">
        <v>72</v>
      </c>
      <c r="R100" s="52">
        <v>73</v>
      </c>
      <c r="S100" s="52">
        <v>81</v>
      </c>
      <c r="T100" s="52">
        <v>101</v>
      </c>
      <c r="U100" s="52">
        <v>131</v>
      </c>
      <c r="V100" s="52">
        <v>133</v>
      </c>
      <c r="W100" s="52">
        <v>141</v>
      </c>
      <c r="X100" s="52"/>
      <c r="Y100" s="52">
        <f>VLOOKUP(Deelnemers!$I100,rennerstabel!$E:$H,4,0)*2</f>
        <v>0</v>
      </c>
      <c r="Z100" s="52">
        <f>VLOOKUP(Deelnemers!$J100,rennerstabel!$E:$H,4,0)</f>
        <v>0</v>
      </c>
      <c r="AA100" s="52">
        <f>VLOOKUP(Deelnemers!$K100,rennerstabel!$E:$H,4,0)</f>
        <v>0</v>
      </c>
      <c r="AB100" s="52">
        <f>VLOOKUP(Deelnemers!$L100,rennerstabel!$E:$H,4,0)</f>
        <v>20</v>
      </c>
      <c r="AC100" s="52">
        <f>VLOOKUP(Deelnemers!$M100,rennerstabel!$E:$H,4,0)</f>
        <v>0</v>
      </c>
      <c r="AD100" s="52">
        <f>VLOOKUP(Deelnemers!$N100,rennerstabel!$E:$H,4,0)</f>
        <v>0</v>
      </c>
      <c r="AE100" s="52">
        <f>VLOOKUP(Deelnemers!$O100,rennerstabel!$E:$H,4,0)</f>
        <v>0</v>
      </c>
      <c r="AF100" s="52">
        <f>VLOOKUP(Deelnemers!$P100,rennerstabel!$E:$H,4,0)</f>
        <v>0</v>
      </c>
      <c r="AG100" s="52">
        <f>VLOOKUP(Deelnemers!$Q100,rennerstabel!$E:$H,4,0)</f>
        <v>0</v>
      </c>
      <c r="AH100" s="52">
        <f>VLOOKUP(Deelnemers!$R100,rennerstabel!$E:$H,4,0)</f>
        <v>15</v>
      </c>
      <c r="AI100" s="52">
        <f>VLOOKUP(Deelnemers!$S100,rennerstabel!$E:$H,4,0)</f>
        <v>10</v>
      </c>
      <c r="AJ100" s="52">
        <f>VLOOKUP(Deelnemers!$T100,rennerstabel!$E:$H,4,0)</f>
        <v>0</v>
      </c>
      <c r="AK100" s="52">
        <f>VLOOKUP(Deelnemers!$U100,rennerstabel!$E:$H,4,0)</f>
        <v>0</v>
      </c>
      <c r="AL100" s="52">
        <f>VLOOKUP(Deelnemers!$V100,rennerstabel!$E:$H,4,0)</f>
        <v>0</v>
      </c>
      <c r="AM100" s="52">
        <f>VLOOKUP(Deelnemers!$W100,rennerstabel!$E:$H,4,0)</f>
        <v>0</v>
      </c>
      <c r="AN100" s="53">
        <f t="shared" si="4"/>
        <v>45</v>
      </c>
      <c r="AO100" s="54">
        <f>VLOOKUP(Deelnemers!$I100,rennerstabel!$E:$K,5,0)*2+VLOOKUP(Deelnemers!$J100,rennerstabel!$E:$K,5,0)+VLOOKUP(Deelnemers!$K100,rennerstabel!$E:$K,5,0)+VLOOKUP(Deelnemers!$L100,rennerstabel!$E:$K,5,0)+VLOOKUP(Deelnemers!$M100,rennerstabel!$E:$K,5,0)+VLOOKUP(Deelnemers!$N100,rennerstabel!$E:$K,5,0)+VLOOKUP(Deelnemers!$O100,rennerstabel!$E:$K,5,0)+VLOOKUP(Deelnemers!$P100,rennerstabel!$E:$K,5,0)+VLOOKUP(Deelnemers!$Q100,rennerstabel!$E:$K,5,0)+VLOOKUP(Deelnemers!$R100,rennerstabel!$E:$K,5,0)+VLOOKUP(Deelnemers!$S100,rennerstabel!$E:$K,5,0)+VLOOKUP(Deelnemers!$T100,rennerstabel!$E:$K,5,0)+VLOOKUP(Deelnemers!$U100,rennerstabel!$E:$K,5,0)+VLOOKUP(Deelnemers!$V100,rennerstabel!$E:$K,5,0)+VLOOKUP(Deelnemers!$W100,rennerstabel!$E:$K,5,0)</f>
        <v>45</v>
      </c>
      <c r="AP100" s="55">
        <f>VLOOKUP(Deelnemers!$I100,rennerstabel!$E:$K,6,0)*2+VLOOKUP(Deelnemers!$J100,rennerstabel!$E:$K,6,0)+VLOOKUP(Deelnemers!$K100,rennerstabel!$E:$K,6,0)+VLOOKUP(Deelnemers!$L100,rennerstabel!$E:$K,6,0)+VLOOKUP(Deelnemers!$M100,rennerstabel!$E:$K,6,0)+VLOOKUP(Deelnemers!$N100,rennerstabel!$E:$K,6,0)+VLOOKUP(Deelnemers!$O100,rennerstabel!$E:$K,6,0)+VLOOKUP(Deelnemers!$P100,rennerstabel!$E:$K,6,0)+VLOOKUP(Deelnemers!$Q100,rennerstabel!$E:$K,6,0)+VLOOKUP(Deelnemers!$R100,rennerstabel!$E:$K,6,0)+VLOOKUP(Deelnemers!$S100,rennerstabel!$E:$K,6,0)+VLOOKUP(Deelnemers!$T100,rennerstabel!$E:$K,6,0)+VLOOKUP(Deelnemers!$U100,rennerstabel!$E:$K,6,0)+VLOOKUP(Deelnemers!$V100,rennerstabel!$E:$K,6,0)+VLOOKUP(Deelnemers!$W100,rennerstabel!$E:$K,6,0)</f>
        <v>0</v>
      </c>
      <c r="AQ100" s="56">
        <f>VLOOKUP(Deelnemers!$I100,rennerstabel!$E:$K,7,0)*2+VLOOKUP(Deelnemers!$J100,rennerstabel!$E:$K,7,0)+VLOOKUP(Deelnemers!$K100,rennerstabel!$E:$K,7,0)+VLOOKUP(Deelnemers!$L100,rennerstabel!$E:$K,7,0)+VLOOKUP(Deelnemers!$M100,rennerstabel!$E:$K,7,0)+VLOOKUP(Deelnemers!$N100,rennerstabel!$E:$K,7,0)+VLOOKUP(Deelnemers!$O100,rennerstabel!$E:$K,7,0)+VLOOKUP(Deelnemers!$P100,rennerstabel!$E:$K,7,0)+VLOOKUP(Deelnemers!$Q100,rennerstabel!$E:$K,7,0)+VLOOKUP(Deelnemers!$R100,rennerstabel!$E:$K,7,0)+VLOOKUP(Deelnemers!$S100,rennerstabel!$E:$K,7,0)+VLOOKUP(Deelnemers!$T100,rennerstabel!$E:$K,7,0)+VLOOKUP(Deelnemers!$U100,rennerstabel!$E:$K,7,0)+VLOOKUP(Deelnemers!$V100,rennerstabel!$E:$K,7,0)+VLOOKUP(Deelnemers!$W100,rennerstabel!$E:$K,7,0)</f>
        <v>0</v>
      </c>
      <c r="AR100" s="58">
        <f>Deelnemers!$AN100</f>
        <v>45</v>
      </c>
      <c r="AS100" s="170" t="s">
        <v>691</v>
      </c>
      <c r="AT100" s="52">
        <f>RANK(Deelnemers!$AN100,Deelnemers!$AN$2:$AN$125)</f>
        <v>36</v>
      </c>
      <c r="AU100" s="154">
        <f t="shared" si="3"/>
        <v>1</v>
      </c>
      <c r="AV100" s="22" t="s">
        <v>14</v>
      </c>
      <c r="AX100" s="154" t="s">
        <v>758</v>
      </c>
      <c r="AY100" s="154">
        <f>IFERROR(HLOOKUP($AY$1,Deelnemers!$I100:$W100,1,FALSE),0)</f>
        <v>0</v>
      </c>
    </row>
    <row r="101" spans="1:51" s="154" customFormat="1" x14ac:dyDescent="0.25">
      <c r="A101" s="62" t="str">
        <f>CONCATENATE(Deelnemers!$B101," - ",AS101)</f>
        <v>100 - Sylvia E.</v>
      </c>
      <c r="B101" s="59">
        <v>100</v>
      </c>
      <c r="C101" s="177" t="s">
        <v>14</v>
      </c>
      <c r="D101" s="60" t="s">
        <v>14</v>
      </c>
      <c r="E101" s="61" t="s">
        <v>306</v>
      </c>
      <c r="F101" s="189" t="str">
        <f>VLOOKUP(Deelnemers!$B101,Deelnemers!$B$129:$D$303,3,0)</f>
        <v>Jumbo Visma</v>
      </c>
      <c r="G101" s="51"/>
      <c r="H101" s="62"/>
      <c r="I101" s="62">
        <v>1</v>
      </c>
      <c r="J101" s="62">
        <v>2</v>
      </c>
      <c r="K101" s="62">
        <v>14</v>
      </c>
      <c r="L101" s="62">
        <v>12</v>
      </c>
      <c r="M101" s="62">
        <v>11</v>
      </c>
      <c r="N101" s="62">
        <v>71</v>
      </c>
      <c r="O101" s="62">
        <v>73</v>
      </c>
      <c r="P101" s="64">
        <v>21</v>
      </c>
      <c r="Q101" s="62">
        <v>81</v>
      </c>
      <c r="R101" s="62">
        <v>131</v>
      </c>
      <c r="S101" s="62">
        <v>132</v>
      </c>
      <c r="T101" s="62">
        <v>51</v>
      </c>
      <c r="U101" s="62">
        <v>183</v>
      </c>
      <c r="V101" s="62">
        <v>184</v>
      </c>
      <c r="W101" s="62">
        <v>191</v>
      </c>
      <c r="X101" s="62"/>
      <c r="Y101" s="62">
        <f>VLOOKUP(Deelnemers!$I101,rennerstabel!$E:$H,4,0)*2</f>
        <v>0</v>
      </c>
      <c r="Z101" s="62">
        <f>VLOOKUP(Deelnemers!$J101,rennerstabel!$E:$H,4,0)</f>
        <v>0</v>
      </c>
      <c r="AA101" s="62">
        <f>VLOOKUP(Deelnemers!$K101,rennerstabel!$E:$H,4,0)</f>
        <v>0</v>
      </c>
      <c r="AB101" s="62">
        <f>VLOOKUP(Deelnemers!$L101,rennerstabel!$E:$H,4,0)</f>
        <v>0</v>
      </c>
      <c r="AC101" s="62">
        <f>VLOOKUP(Deelnemers!$M101,rennerstabel!$E:$H,4,0)</f>
        <v>0</v>
      </c>
      <c r="AD101" s="62">
        <f>VLOOKUP(Deelnemers!$N101,rennerstabel!$E:$H,4,0)</f>
        <v>0</v>
      </c>
      <c r="AE101" s="62">
        <f>VLOOKUP(Deelnemers!$O101,rennerstabel!$E:$H,4,0)</f>
        <v>15</v>
      </c>
      <c r="AF101" s="62">
        <f>VLOOKUP(Deelnemers!$P101,rennerstabel!$E:$H,4,0)</f>
        <v>0</v>
      </c>
      <c r="AG101" s="62">
        <f>VLOOKUP(Deelnemers!$Q101,rennerstabel!$E:$H,4,0)</f>
        <v>10</v>
      </c>
      <c r="AH101" s="62">
        <f>VLOOKUP(Deelnemers!$R101,rennerstabel!$E:$H,4,0)</f>
        <v>0</v>
      </c>
      <c r="AI101" s="62">
        <f>VLOOKUP(Deelnemers!$S101,rennerstabel!$E:$H,4,0)</f>
        <v>0</v>
      </c>
      <c r="AJ101" s="62">
        <f>VLOOKUP(Deelnemers!$T101,rennerstabel!$E:$H,4,0)</f>
        <v>0</v>
      </c>
      <c r="AK101" s="62">
        <f>VLOOKUP(Deelnemers!$U101,rennerstabel!$E:$H,4,0)</f>
        <v>35</v>
      </c>
      <c r="AL101" s="62">
        <f>VLOOKUP(Deelnemers!$V101,rennerstabel!$E:$H,4,0)</f>
        <v>0</v>
      </c>
      <c r="AM101" s="62">
        <f>VLOOKUP(Deelnemers!$W101,rennerstabel!$E:$H,4,0)</f>
        <v>0</v>
      </c>
      <c r="AN101" s="53">
        <f t="shared" si="4"/>
        <v>60</v>
      </c>
      <c r="AO101" s="54">
        <f>VLOOKUP(Deelnemers!$I101,rennerstabel!$E:$K,5,0)*2+VLOOKUP(Deelnemers!$J101,rennerstabel!$E:$K,5,0)+VLOOKUP(Deelnemers!$K101,rennerstabel!$E:$K,5,0)+VLOOKUP(Deelnemers!$L101,rennerstabel!$E:$K,5,0)+VLOOKUP(Deelnemers!$M101,rennerstabel!$E:$K,5,0)+VLOOKUP(Deelnemers!$N101,rennerstabel!$E:$K,5,0)+VLOOKUP(Deelnemers!$O101,rennerstabel!$E:$K,5,0)+VLOOKUP(Deelnemers!$P101,rennerstabel!$E:$K,5,0)+VLOOKUP(Deelnemers!$Q101,rennerstabel!$E:$K,5,0)+VLOOKUP(Deelnemers!$R101,rennerstabel!$E:$K,5,0)+VLOOKUP(Deelnemers!$S101,rennerstabel!$E:$K,5,0)+VLOOKUP(Deelnemers!$T101,rennerstabel!$E:$K,5,0)+VLOOKUP(Deelnemers!$U101,rennerstabel!$E:$K,5,0)+VLOOKUP(Deelnemers!$V101,rennerstabel!$E:$K,5,0)+VLOOKUP(Deelnemers!$W101,rennerstabel!$E:$K,5,0)</f>
        <v>60</v>
      </c>
      <c r="AP101" s="55">
        <f>VLOOKUP(Deelnemers!$I101,rennerstabel!$E:$K,6,0)*2+VLOOKUP(Deelnemers!$J101,rennerstabel!$E:$K,6,0)+VLOOKUP(Deelnemers!$K101,rennerstabel!$E:$K,6,0)+VLOOKUP(Deelnemers!$L101,rennerstabel!$E:$K,6,0)+VLOOKUP(Deelnemers!$M101,rennerstabel!$E:$K,6,0)+VLOOKUP(Deelnemers!$N101,rennerstabel!$E:$K,6,0)+VLOOKUP(Deelnemers!$O101,rennerstabel!$E:$K,6,0)+VLOOKUP(Deelnemers!$P101,rennerstabel!$E:$K,6,0)+VLOOKUP(Deelnemers!$Q101,rennerstabel!$E:$K,6,0)+VLOOKUP(Deelnemers!$R101,rennerstabel!$E:$K,6,0)+VLOOKUP(Deelnemers!$S101,rennerstabel!$E:$K,6,0)+VLOOKUP(Deelnemers!$T101,rennerstabel!$E:$K,6,0)+VLOOKUP(Deelnemers!$U101,rennerstabel!$E:$K,6,0)+VLOOKUP(Deelnemers!$V101,rennerstabel!$E:$K,6,0)+VLOOKUP(Deelnemers!$W101,rennerstabel!$E:$K,6,0)</f>
        <v>0</v>
      </c>
      <c r="AQ101" s="56">
        <f>VLOOKUP(Deelnemers!$I101,rennerstabel!$E:$K,7,0)*2+VLOOKUP(Deelnemers!$J101,rennerstabel!$E:$K,7,0)+VLOOKUP(Deelnemers!$K101,rennerstabel!$E:$K,7,0)+VLOOKUP(Deelnemers!$L101,rennerstabel!$E:$K,7,0)+VLOOKUP(Deelnemers!$M101,rennerstabel!$E:$K,7,0)+VLOOKUP(Deelnemers!$N101,rennerstabel!$E:$K,7,0)+VLOOKUP(Deelnemers!$O101,rennerstabel!$E:$K,7,0)+VLOOKUP(Deelnemers!$P101,rennerstabel!$E:$K,7,0)+VLOOKUP(Deelnemers!$Q101,rennerstabel!$E:$K,7,0)+VLOOKUP(Deelnemers!$R101,rennerstabel!$E:$K,7,0)+VLOOKUP(Deelnemers!$S101,rennerstabel!$E:$K,7,0)+VLOOKUP(Deelnemers!$T101,rennerstabel!$E:$K,7,0)+VLOOKUP(Deelnemers!$U101,rennerstabel!$E:$K,7,0)+VLOOKUP(Deelnemers!$V101,rennerstabel!$E:$K,7,0)+VLOOKUP(Deelnemers!$W101,rennerstabel!$E:$K,7,0)</f>
        <v>0</v>
      </c>
      <c r="AR101" s="63">
        <f>Deelnemers!$AN101</f>
        <v>60</v>
      </c>
      <c r="AS101" s="170" t="s">
        <v>692</v>
      </c>
      <c r="AT101" s="52">
        <f>RANK(Deelnemers!$AN101,Deelnemers!$AN$2:$AN$125)</f>
        <v>17</v>
      </c>
      <c r="AU101" s="154">
        <f t="shared" si="3"/>
        <v>1</v>
      </c>
      <c r="AV101" s="22" t="s">
        <v>14</v>
      </c>
      <c r="AX101" s="154" t="s">
        <v>757</v>
      </c>
      <c r="AY101" s="154">
        <f>IFERROR(HLOOKUP($AY$1,Deelnemers!$I101:$W101,1,FALSE),0)</f>
        <v>0</v>
      </c>
    </row>
    <row r="102" spans="1:51" s="154" customFormat="1" x14ac:dyDescent="0.25">
      <c r="A102" s="52" t="str">
        <f>CONCATENATE(Deelnemers!$B102," - ",AS102)</f>
        <v>101 - Laura de V.</v>
      </c>
      <c r="B102" s="49">
        <v>101</v>
      </c>
      <c r="C102" s="176" t="s">
        <v>693</v>
      </c>
      <c r="D102" s="181" t="s">
        <v>14</v>
      </c>
      <c r="E102" s="51" t="s">
        <v>299</v>
      </c>
      <c r="F102" s="190" t="str">
        <f>VLOOKUP(Deelnemers!$B102,Deelnemers!$B$129:$D$303,3,0)</f>
        <v>BORA Hansgrohe</v>
      </c>
      <c r="G102" s="51"/>
      <c r="H102" s="52"/>
      <c r="I102" s="52">
        <v>1</v>
      </c>
      <c r="J102" s="52">
        <v>71</v>
      </c>
      <c r="K102" s="52">
        <v>51</v>
      </c>
      <c r="L102" s="52">
        <v>12</v>
      </c>
      <c r="M102" s="52">
        <v>61</v>
      </c>
      <c r="N102" s="52">
        <v>73</v>
      </c>
      <c r="O102" s="52">
        <v>21</v>
      </c>
      <c r="P102" s="52">
        <v>171</v>
      </c>
      <c r="Q102" s="52">
        <v>203</v>
      </c>
      <c r="R102" s="52">
        <v>191</v>
      </c>
      <c r="S102" s="52">
        <v>93</v>
      </c>
      <c r="T102" s="52">
        <v>164</v>
      </c>
      <c r="U102" s="52">
        <v>81</v>
      </c>
      <c r="V102" s="52">
        <v>101</v>
      </c>
      <c r="W102" s="52">
        <v>11</v>
      </c>
      <c r="X102" s="52"/>
      <c r="Y102" s="52">
        <f>VLOOKUP(Deelnemers!$I102,rennerstabel!$E:$H,4,0)*2</f>
        <v>0</v>
      </c>
      <c r="Z102" s="52">
        <f>VLOOKUP(Deelnemers!$J102,rennerstabel!$E:$H,4,0)</f>
        <v>0</v>
      </c>
      <c r="AA102" s="52">
        <f>VLOOKUP(Deelnemers!$K102,rennerstabel!$E:$H,4,0)</f>
        <v>0</v>
      </c>
      <c r="AB102" s="52">
        <f>VLOOKUP(Deelnemers!$L102,rennerstabel!$E:$H,4,0)</f>
        <v>0</v>
      </c>
      <c r="AC102" s="52">
        <f>VLOOKUP(Deelnemers!$M102,rennerstabel!$E:$H,4,0)</f>
        <v>0</v>
      </c>
      <c r="AD102" s="52">
        <f>VLOOKUP(Deelnemers!$N102,rennerstabel!$E:$H,4,0)</f>
        <v>15</v>
      </c>
      <c r="AE102" s="52">
        <f>VLOOKUP(Deelnemers!$O102,rennerstabel!$E:$H,4,0)</f>
        <v>0</v>
      </c>
      <c r="AF102" s="52">
        <f>VLOOKUP(Deelnemers!$P102,rennerstabel!$E:$H,4,0)</f>
        <v>0</v>
      </c>
      <c r="AG102" s="52">
        <f>VLOOKUP(Deelnemers!$Q102,rennerstabel!$E:$H,4,0)</f>
        <v>8</v>
      </c>
      <c r="AH102" s="52">
        <f>VLOOKUP(Deelnemers!$R102,rennerstabel!$E:$H,4,0)</f>
        <v>0</v>
      </c>
      <c r="AI102" s="52">
        <f>VLOOKUP(Deelnemers!$S102,rennerstabel!$E:$H,4,0)</f>
        <v>4</v>
      </c>
      <c r="AJ102" s="52">
        <f>VLOOKUP(Deelnemers!$T102,rennerstabel!$E:$H,4,0)</f>
        <v>25</v>
      </c>
      <c r="AK102" s="52">
        <f>VLOOKUP(Deelnemers!$U102,rennerstabel!$E:$H,4,0)</f>
        <v>10</v>
      </c>
      <c r="AL102" s="52">
        <f>VLOOKUP(Deelnemers!$V102,rennerstabel!$E:$H,4,0)</f>
        <v>0</v>
      </c>
      <c r="AM102" s="52">
        <f>VLOOKUP(Deelnemers!$W102,rennerstabel!$E:$H,4,0)</f>
        <v>0</v>
      </c>
      <c r="AN102" s="53">
        <f t="shared" si="4"/>
        <v>62</v>
      </c>
      <c r="AO102" s="54">
        <f>VLOOKUP(Deelnemers!$I102,rennerstabel!$E:$K,5,0)*2+VLOOKUP(Deelnemers!$J102,rennerstabel!$E:$K,5,0)+VLOOKUP(Deelnemers!$K102,rennerstabel!$E:$K,5,0)+VLOOKUP(Deelnemers!$L102,rennerstabel!$E:$K,5,0)+VLOOKUP(Deelnemers!$M102,rennerstabel!$E:$K,5,0)+VLOOKUP(Deelnemers!$N102,rennerstabel!$E:$K,5,0)+VLOOKUP(Deelnemers!$O102,rennerstabel!$E:$K,5,0)+VLOOKUP(Deelnemers!$P102,rennerstabel!$E:$K,5,0)+VLOOKUP(Deelnemers!$Q102,rennerstabel!$E:$K,5,0)+VLOOKUP(Deelnemers!$R102,rennerstabel!$E:$K,5,0)+VLOOKUP(Deelnemers!$S102,rennerstabel!$E:$K,5,0)+VLOOKUP(Deelnemers!$T102,rennerstabel!$E:$K,5,0)+VLOOKUP(Deelnemers!$U102,rennerstabel!$E:$K,5,0)+VLOOKUP(Deelnemers!$V102,rennerstabel!$E:$K,5,0)+VLOOKUP(Deelnemers!$W102,rennerstabel!$E:$K,5,0)</f>
        <v>62</v>
      </c>
      <c r="AP102" s="55">
        <f>VLOOKUP(Deelnemers!$I102,rennerstabel!$E:$K,6,0)*2+VLOOKUP(Deelnemers!$J102,rennerstabel!$E:$K,6,0)+VLOOKUP(Deelnemers!$K102,rennerstabel!$E:$K,6,0)+VLOOKUP(Deelnemers!$L102,rennerstabel!$E:$K,6,0)+VLOOKUP(Deelnemers!$M102,rennerstabel!$E:$K,6,0)+VLOOKUP(Deelnemers!$N102,rennerstabel!$E:$K,6,0)+VLOOKUP(Deelnemers!$O102,rennerstabel!$E:$K,6,0)+VLOOKUP(Deelnemers!$P102,rennerstabel!$E:$K,6,0)+VLOOKUP(Deelnemers!$Q102,rennerstabel!$E:$K,6,0)+VLOOKUP(Deelnemers!$R102,rennerstabel!$E:$K,6,0)+VLOOKUP(Deelnemers!$S102,rennerstabel!$E:$K,6,0)+VLOOKUP(Deelnemers!$T102,rennerstabel!$E:$K,6,0)+VLOOKUP(Deelnemers!$U102,rennerstabel!$E:$K,6,0)+VLOOKUP(Deelnemers!$V102,rennerstabel!$E:$K,6,0)+VLOOKUP(Deelnemers!$W102,rennerstabel!$E:$K,6,0)</f>
        <v>0</v>
      </c>
      <c r="AQ102" s="56">
        <f>VLOOKUP(Deelnemers!$I102,rennerstabel!$E:$K,7,0)*2+VLOOKUP(Deelnemers!$J102,rennerstabel!$E:$K,7,0)+VLOOKUP(Deelnemers!$K102,rennerstabel!$E:$K,7,0)+VLOOKUP(Deelnemers!$L102,rennerstabel!$E:$K,7,0)+VLOOKUP(Deelnemers!$M102,rennerstabel!$E:$K,7,0)+VLOOKUP(Deelnemers!$N102,rennerstabel!$E:$K,7,0)+VLOOKUP(Deelnemers!$O102,rennerstabel!$E:$K,7,0)+VLOOKUP(Deelnemers!$P102,rennerstabel!$E:$K,7,0)+VLOOKUP(Deelnemers!$Q102,rennerstabel!$E:$K,7,0)+VLOOKUP(Deelnemers!$R102,rennerstabel!$E:$K,7,0)+VLOOKUP(Deelnemers!$S102,rennerstabel!$E:$K,7,0)+VLOOKUP(Deelnemers!$T102,rennerstabel!$E:$K,7,0)+VLOOKUP(Deelnemers!$U102,rennerstabel!$E:$K,7,0)+VLOOKUP(Deelnemers!$V102,rennerstabel!$E:$K,7,0)+VLOOKUP(Deelnemers!$W102,rennerstabel!$E:$K,7,0)</f>
        <v>0</v>
      </c>
      <c r="AR102" s="58">
        <f>Deelnemers!$AN102</f>
        <v>62</v>
      </c>
      <c r="AS102" s="170" t="s">
        <v>694</v>
      </c>
      <c r="AT102" s="52">
        <f>RANK(Deelnemers!$AN102,Deelnemers!$AN$2:$AN$125)</f>
        <v>15</v>
      </c>
      <c r="AU102" s="154">
        <f t="shared" si="3"/>
        <v>1</v>
      </c>
      <c r="AV102" s="22" t="s">
        <v>14</v>
      </c>
      <c r="AX102" s="154" t="s">
        <v>757</v>
      </c>
      <c r="AY102" s="154">
        <f>IFERROR(HLOOKUP($AY$1,Deelnemers!$I102:$W102,1,FALSE),0)</f>
        <v>0</v>
      </c>
    </row>
    <row r="103" spans="1:51" s="154" customFormat="1" x14ac:dyDescent="0.25">
      <c r="A103" s="62" t="str">
        <f>CONCATENATE(Deelnemers!$B103," - ",AS103)</f>
        <v>102 - Ina B.</v>
      </c>
      <c r="B103" s="59">
        <v>102</v>
      </c>
      <c r="C103" s="177" t="s">
        <v>14</v>
      </c>
      <c r="D103" s="60" t="s">
        <v>14</v>
      </c>
      <c r="E103" s="61" t="s">
        <v>301</v>
      </c>
      <c r="F103" s="189" t="str">
        <f>VLOOKUP(Deelnemers!$B103,Deelnemers!$B$129:$D$303,3,0)</f>
        <v>Astana</v>
      </c>
      <c r="G103" s="51"/>
      <c r="H103" s="62"/>
      <c r="I103" s="62">
        <v>11</v>
      </c>
      <c r="J103" s="62">
        <v>12</v>
      </c>
      <c r="K103" s="62">
        <v>1</v>
      </c>
      <c r="L103" s="62">
        <v>14</v>
      </c>
      <c r="M103" s="62">
        <v>16</v>
      </c>
      <c r="N103" s="62">
        <v>17</v>
      </c>
      <c r="O103" s="62">
        <v>21</v>
      </c>
      <c r="P103" s="64">
        <v>73</v>
      </c>
      <c r="Q103" s="62">
        <v>191</v>
      </c>
      <c r="R103" s="62">
        <v>171</v>
      </c>
      <c r="S103" s="62">
        <v>111</v>
      </c>
      <c r="T103" s="62">
        <v>3</v>
      </c>
      <c r="U103" s="62">
        <v>4</v>
      </c>
      <c r="V103" s="62">
        <v>31</v>
      </c>
      <c r="W103" s="62">
        <v>33</v>
      </c>
      <c r="X103" s="62"/>
      <c r="Y103" s="62">
        <f>VLOOKUP(Deelnemers!$I103,rennerstabel!$E:$H,4,0)*2</f>
        <v>0</v>
      </c>
      <c r="Z103" s="62">
        <f>VLOOKUP(Deelnemers!$J103,rennerstabel!$E:$H,4,0)</f>
        <v>0</v>
      </c>
      <c r="AA103" s="62">
        <f>VLOOKUP(Deelnemers!$K103,rennerstabel!$E:$H,4,0)</f>
        <v>0</v>
      </c>
      <c r="AB103" s="62">
        <f>VLOOKUP(Deelnemers!$L103,rennerstabel!$E:$H,4,0)</f>
        <v>0</v>
      </c>
      <c r="AC103" s="62">
        <f>VLOOKUP(Deelnemers!$M103,rennerstabel!$E:$H,4,0)</f>
        <v>0</v>
      </c>
      <c r="AD103" s="62">
        <f>VLOOKUP(Deelnemers!$N103,rennerstabel!$E:$H,4,0)</f>
        <v>0</v>
      </c>
      <c r="AE103" s="62">
        <f>VLOOKUP(Deelnemers!$O103,rennerstabel!$E:$H,4,0)</f>
        <v>0</v>
      </c>
      <c r="AF103" s="62">
        <f>VLOOKUP(Deelnemers!$P103,rennerstabel!$E:$H,4,0)</f>
        <v>15</v>
      </c>
      <c r="AG103" s="62">
        <f>VLOOKUP(Deelnemers!$Q103,rennerstabel!$E:$H,4,0)</f>
        <v>0</v>
      </c>
      <c r="AH103" s="62">
        <f>VLOOKUP(Deelnemers!$R103,rennerstabel!$E:$H,4,0)</f>
        <v>0</v>
      </c>
      <c r="AI103" s="62">
        <f>VLOOKUP(Deelnemers!$S103,rennerstabel!$E:$H,4,0)</f>
        <v>0</v>
      </c>
      <c r="AJ103" s="62">
        <f>VLOOKUP(Deelnemers!$T103,rennerstabel!$E:$H,4,0)</f>
        <v>0</v>
      </c>
      <c r="AK103" s="62">
        <f>VLOOKUP(Deelnemers!$U103,rennerstabel!$E:$H,4,0)</f>
        <v>0</v>
      </c>
      <c r="AL103" s="62">
        <f>VLOOKUP(Deelnemers!$V103,rennerstabel!$E:$H,4,0)</f>
        <v>0</v>
      </c>
      <c r="AM103" s="62">
        <f>VLOOKUP(Deelnemers!$W103,rennerstabel!$E:$H,4,0)</f>
        <v>0</v>
      </c>
      <c r="AN103" s="53">
        <f t="shared" si="4"/>
        <v>15</v>
      </c>
      <c r="AO103" s="54">
        <f>VLOOKUP(Deelnemers!$I103,rennerstabel!$E:$K,5,0)*2+VLOOKUP(Deelnemers!$J103,rennerstabel!$E:$K,5,0)+VLOOKUP(Deelnemers!$K103,rennerstabel!$E:$K,5,0)+VLOOKUP(Deelnemers!$L103,rennerstabel!$E:$K,5,0)+VLOOKUP(Deelnemers!$M103,rennerstabel!$E:$K,5,0)+VLOOKUP(Deelnemers!$N103,rennerstabel!$E:$K,5,0)+VLOOKUP(Deelnemers!$O103,rennerstabel!$E:$K,5,0)+VLOOKUP(Deelnemers!$P103,rennerstabel!$E:$K,5,0)+VLOOKUP(Deelnemers!$Q103,rennerstabel!$E:$K,5,0)+VLOOKUP(Deelnemers!$R103,rennerstabel!$E:$K,5,0)+VLOOKUP(Deelnemers!$S103,rennerstabel!$E:$K,5,0)+VLOOKUP(Deelnemers!$T103,rennerstabel!$E:$K,5,0)+VLOOKUP(Deelnemers!$U103,rennerstabel!$E:$K,5,0)+VLOOKUP(Deelnemers!$V103,rennerstabel!$E:$K,5,0)+VLOOKUP(Deelnemers!$W103,rennerstabel!$E:$K,5,0)</f>
        <v>15</v>
      </c>
      <c r="AP103" s="55">
        <f>VLOOKUP(Deelnemers!$I103,rennerstabel!$E:$K,6,0)*2+VLOOKUP(Deelnemers!$J103,rennerstabel!$E:$K,6,0)+VLOOKUP(Deelnemers!$K103,rennerstabel!$E:$K,6,0)+VLOOKUP(Deelnemers!$L103,rennerstabel!$E:$K,6,0)+VLOOKUP(Deelnemers!$M103,rennerstabel!$E:$K,6,0)+VLOOKUP(Deelnemers!$N103,rennerstabel!$E:$K,6,0)+VLOOKUP(Deelnemers!$O103,rennerstabel!$E:$K,6,0)+VLOOKUP(Deelnemers!$P103,rennerstabel!$E:$K,6,0)+VLOOKUP(Deelnemers!$Q103,rennerstabel!$E:$K,6,0)+VLOOKUP(Deelnemers!$R103,rennerstabel!$E:$K,6,0)+VLOOKUP(Deelnemers!$S103,rennerstabel!$E:$K,6,0)+VLOOKUP(Deelnemers!$T103,rennerstabel!$E:$K,6,0)+VLOOKUP(Deelnemers!$U103,rennerstabel!$E:$K,6,0)+VLOOKUP(Deelnemers!$V103,rennerstabel!$E:$K,6,0)+VLOOKUP(Deelnemers!$W103,rennerstabel!$E:$K,6,0)</f>
        <v>0</v>
      </c>
      <c r="AQ103" s="56">
        <f>VLOOKUP(Deelnemers!$I103,rennerstabel!$E:$K,7,0)*2+VLOOKUP(Deelnemers!$J103,rennerstabel!$E:$K,7,0)+VLOOKUP(Deelnemers!$K103,rennerstabel!$E:$K,7,0)+VLOOKUP(Deelnemers!$L103,rennerstabel!$E:$K,7,0)+VLOOKUP(Deelnemers!$M103,rennerstabel!$E:$K,7,0)+VLOOKUP(Deelnemers!$N103,rennerstabel!$E:$K,7,0)+VLOOKUP(Deelnemers!$O103,rennerstabel!$E:$K,7,0)+VLOOKUP(Deelnemers!$P103,rennerstabel!$E:$K,7,0)+VLOOKUP(Deelnemers!$Q103,rennerstabel!$E:$K,7,0)+VLOOKUP(Deelnemers!$R103,rennerstabel!$E:$K,7,0)+VLOOKUP(Deelnemers!$S103,rennerstabel!$E:$K,7,0)+VLOOKUP(Deelnemers!$T103,rennerstabel!$E:$K,7,0)+VLOOKUP(Deelnemers!$U103,rennerstabel!$E:$K,7,0)+VLOOKUP(Deelnemers!$V103,rennerstabel!$E:$K,7,0)+VLOOKUP(Deelnemers!$W103,rennerstabel!$E:$K,7,0)</f>
        <v>0</v>
      </c>
      <c r="AR103" s="63">
        <f>Deelnemers!$AN103</f>
        <v>15</v>
      </c>
      <c r="AS103" s="170" t="s">
        <v>695</v>
      </c>
      <c r="AT103" s="52">
        <f>RANK(Deelnemers!$AN103,Deelnemers!$AN$2:$AN$125)</f>
        <v>100</v>
      </c>
      <c r="AU103" s="154">
        <f t="shared" si="3"/>
        <v>1</v>
      </c>
      <c r="AV103" s="22" t="s">
        <v>14</v>
      </c>
      <c r="AX103" s="154" t="s">
        <v>757</v>
      </c>
      <c r="AY103" s="154">
        <f>IFERROR(HLOOKUP($AY$1,Deelnemers!$I103:$W103,1,FALSE),0)</f>
        <v>0</v>
      </c>
    </row>
    <row r="104" spans="1:51" s="154" customFormat="1" x14ac:dyDescent="0.25">
      <c r="A104" s="52" t="str">
        <f>CONCATENATE(Deelnemers!$B104," - ",AS104)</f>
        <v>103 - Jacco S.</v>
      </c>
      <c r="B104" s="49">
        <v>103</v>
      </c>
      <c r="C104" s="176" t="s">
        <v>696</v>
      </c>
      <c r="D104" s="51" t="s">
        <v>217</v>
      </c>
      <c r="E104" s="51" t="s">
        <v>301</v>
      </c>
      <c r="F104" s="190" t="str">
        <f>VLOOKUP(Deelnemers!$B104,Deelnemers!$B$129:$D$303,3,0)</f>
        <v>AG2R La Mondiale</v>
      </c>
      <c r="G104" s="51"/>
      <c r="H104" s="52"/>
      <c r="I104" s="52">
        <v>1</v>
      </c>
      <c r="J104" s="52">
        <v>11</v>
      </c>
      <c r="K104" s="52">
        <v>21</v>
      </c>
      <c r="L104" s="52">
        <v>12</v>
      </c>
      <c r="M104" s="52">
        <v>61</v>
      </c>
      <c r="N104" s="52">
        <v>22</v>
      </c>
      <c r="O104" s="52">
        <v>33</v>
      </c>
      <c r="P104" s="52">
        <v>65</v>
      </c>
      <c r="Q104" s="52">
        <v>152</v>
      </c>
      <c r="R104" s="52">
        <v>93</v>
      </c>
      <c r="S104" s="52">
        <v>183</v>
      </c>
      <c r="T104" s="52">
        <v>156</v>
      </c>
      <c r="U104" s="52">
        <v>101</v>
      </c>
      <c r="V104" s="52">
        <v>73</v>
      </c>
      <c r="W104" s="52">
        <v>191</v>
      </c>
      <c r="X104" s="52"/>
      <c r="Y104" s="52">
        <f>VLOOKUP(Deelnemers!$I104,rennerstabel!$E:$H,4,0)*2</f>
        <v>0</v>
      </c>
      <c r="Z104" s="52">
        <f>VLOOKUP(Deelnemers!$J104,rennerstabel!$E:$H,4,0)</f>
        <v>0</v>
      </c>
      <c r="AA104" s="52">
        <f>VLOOKUP(Deelnemers!$K104,rennerstabel!$E:$H,4,0)</f>
        <v>0</v>
      </c>
      <c r="AB104" s="52">
        <f>VLOOKUP(Deelnemers!$L104,rennerstabel!$E:$H,4,0)</f>
        <v>0</v>
      </c>
      <c r="AC104" s="52">
        <f>VLOOKUP(Deelnemers!$M104,rennerstabel!$E:$H,4,0)</f>
        <v>0</v>
      </c>
      <c r="AD104" s="52">
        <f>VLOOKUP(Deelnemers!$N104,rennerstabel!$E:$H,4,0)</f>
        <v>20</v>
      </c>
      <c r="AE104" s="52">
        <f>VLOOKUP(Deelnemers!$O104,rennerstabel!$E:$H,4,0)</f>
        <v>0</v>
      </c>
      <c r="AF104" s="52">
        <f>VLOOKUP(Deelnemers!$P104,rennerstabel!$E:$H,4,0)</f>
        <v>0</v>
      </c>
      <c r="AG104" s="52">
        <f>VLOOKUP(Deelnemers!$Q104,rennerstabel!$E:$H,4,0)</f>
        <v>9</v>
      </c>
      <c r="AH104" s="52">
        <f>VLOOKUP(Deelnemers!$R104,rennerstabel!$E:$H,4,0)</f>
        <v>4</v>
      </c>
      <c r="AI104" s="52">
        <f>VLOOKUP(Deelnemers!$S104,rennerstabel!$E:$H,4,0)</f>
        <v>35</v>
      </c>
      <c r="AJ104" s="52">
        <f>VLOOKUP(Deelnemers!$T104,rennerstabel!$E:$H,4,0)</f>
        <v>0</v>
      </c>
      <c r="AK104" s="52">
        <f>VLOOKUP(Deelnemers!$U104,rennerstabel!$E:$H,4,0)</f>
        <v>0</v>
      </c>
      <c r="AL104" s="52">
        <f>VLOOKUP(Deelnemers!$V104,rennerstabel!$E:$H,4,0)</f>
        <v>15</v>
      </c>
      <c r="AM104" s="52">
        <f>VLOOKUP(Deelnemers!$W104,rennerstabel!$E:$H,4,0)</f>
        <v>0</v>
      </c>
      <c r="AN104" s="53">
        <f t="shared" si="4"/>
        <v>83</v>
      </c>
      <c r="AO104" s="54">
        <f>VLOOKUP(Deelnemers!$I104,rennerstabel!$E:$K,5,0)*2+VLOOKUP(Deelnemers!$J104,rennerstabel!$E:$K,5,0)+VLOOKUP(Deelnemers!$K104,rennerstabel!$E:$K,5,0)+VLOOKUP(Deelnemers!$L104,rennerstabel!$E:$K,5,0)+VLOOKUP(Deelnemers!$M104,rennerstabel!$E:$K,5,0)+VLOOKUP(Deelnemers!$N104,rennerstabel!$E:$K,5,0)+VLOOKUP(Deelnemers!$O104,rennerstabel!$E:$K,5,0)+VLOOKUP(Deelnemers!$P104,rennerstabel!$E:$K,5,0)+VLOOKUP(Deelnemers!$Q104,rennerstabel!$E:$K,5,0)+VLOOKUP(Deelnemers!$R104,rennerstabel!$E:$K,5,0)+VLOOKUP(Deelnemers!$S104,rennerstabel!$E:$K,5,0)+VLOOKUP(Deelnemers!$T104,rennerstabel!$E:$K,5,0)+VLOOKUP(Deelnemers!$U104,rennerstabel!$E:$K,5,0)+VLOOKUP(Deelnemers!$V104,rennerstabel!$E:$K,5,0)+VLOOKUP(Deelnemers!$W104,rennerstabel!$E:$K,5,0)</f>
        <v>83</v>
      </c>
      <c r="AP104" s="55">
        <f>VLOOKUP(Deelnemers!$I104,rennerstabel!$E:$K,6,0)*2+VLOOKUP(Deelnemers!$J104,rennerstabel!$E:$K,6,0)+VLOOKUP(Deelnemers!$K104,rennerstabel!$E:$K,6,0)+VLOOKUP(Deelnemers!$L104,rennerstabel!$E:$K,6,0)+VLOOKUP(Deelnemers!$M104,rennerstabel!$E:$K,6,0)+VLOOKUP(Deelnemers!$N104,rennerstabel!$E:$K,6,0)+VLOOKUP(Deelnemers!$O104,rennerstabel!$E:$K,6,0)+VLOOKUP(Deelnemers!$P104,rennerstabel!$E:$K,6,0)+VLOOKUP(Deelnemers!$Q104,rennerstabel!$E:$K,6,0)+VLOOKUP(Deelnemers!$R104,rennerstabel!$E:$K,6,0)+VLOOKUP(Deelnemers!$S104,rennerstabel!$E:$K,6,0)+VLOOKUP(Deelnemers!$T104,rennerstabel!$E:$K,6,0)+VLOOKUP(Deelnemers!$U104,rennerstabel!$E:$K,6,0)+VLOOKUP(Deelnemers!$V104,rennerstabel!$E:$K,6,0)+VLOOKUP(Deelnemers!$W104,rennerstabel!$E:$K,6,0)</f>
        <v>0</v>
      </c>
      <c r="AQ104" s="56">
        <f>VLOOKUP(Deelnemers!$I104,rennerstabel!$E:$K,7,0)*2+VLOOKUP(Deelnemers!$J104,rennerstabel!$E:$K,7,0)+VLOOKUP(Deelnemers!$K104,rennerstabel!$E:$K,7,0)+VLOOKUP(Deelnemers!$L104,rennerstabel!$E:$K,7,0)+VLOOKUP(Deelnemers!$M104,rennerstabel!$E:$K,7,0)+VLOOKUP(Deelnemers!$N104,rennerstabel!$E:$K,7,0)+VLOOKUP(Deelnemers!$O104,rennerstabel!$E:$K,7,0)+VLOOKUP(Deelnemers!$P104,rennerstabel!$E:$K,7,0)+VLOOKUP(Deelnemers!$Q104,rennerstabel!$E:$K,7,0)+VLOOKUP(Deelnemers!$R104,rennerstabel!$E:$K,7,0)+VLOOKUP(Deelnemers!$S104,rennerstabel!$E:$K,7,0)+VLOOKUP(Deelnemers!$T104,rennerstabel!$E:$K,7,0)+VLOOKUP(Deelnemers!$U104,rennerstabel!$E:$K,7,0)+VLOOKUP(Deelnemers!$V104,rennerstabel!$E:$K,7,0)+VLOOKUP(Deelnemers!$W104,rennerstabel!$E:$K,7,0)</f>
        <v>0</v>
      </c>
      <c r="AR104" s="58">
        <f>Deelnemers!$AN104</f>
        <v>83</v>
      </c>
      <c r="AS104" s="170" t="s">
        <v>697</v>
      </c>
      <c r="AT104" s="52">
        <f>RANK(Deelnemers!$AN104,Deelnemers!$AN$2:$AN$125)</f>
        <v>4</v>
      </c>
      <c r="AU104" s="154">
        <f t="shared" si="3"/>
        <v>1</v>
      </c>
      <c r="AV104" s="22" t="s">
        <v>14</v>
      </c>
      <c r="AX104" s="154" t="s">
        <v>758</v>
      </c>
      <c r="AY104" s="154">
        <f>IFERROR(HLOOKUP($AY$1,Deelnemers!$I104:$W104,1,FALSE),0)</f>
        <v>0</v>
      </c>
    </row>
    <row r="105" spans="1:51" s="154" customFormat="1" x14ac:dyDescent="0.25">
      <c r="A105" s="62" t="str">
        <f>CONCATENATE(Deelnemers!$B105," - ",AS105)</f>
        <v>104 - Wessel W.</v>
      </c>
      <c r="B105" s="59">
        <v>104</v>
      </c>
      <c r="C105" s="177" t="s">
        <v>14</v>
      </c>
      <c r="D105" s="60" t="s">
        <v>14</v>
      </c>
      <c r="E105" s="61" t="s">
        <v>307</v>
      </c>
      <c r="F105" s="189" t="str">
        <f>VLOOKUP(Deelnemers!$B105,Deelnemers!$B$129:$D$303,3,0)</f>
        <v>Team Ineos Grenadiers</v>
      </c>
      <c r="G105" s="51"/>
      <c r="H105" s="62"/>
      <c r="I105" s="62">
        <v>11</v>
      </c>
      <c r="J105" s="62">
        <v>12</v>
      </c>
      <c r="K105" s="62">
        <v>14</v>
      </c>
      <c r="L105" s="62">
        <v>1</v>
      </c>
      <c r="M105" s="62">
        <v>171</v>
      </c>
      <c r="N105" s="62">
        <v>21</v>
      </c>
      <c r="O105" s="62">
        <v>111</v>
      </c>
      <c r="P105" s="64">
        <v>191</v>
      </c>
      <c r="Q105" s="62">
        <v>16</v>
      </c>
      <c r="R105" s="62">
        <v>91</v>
      </c>
      <c r="S105" s="62">
        <v>73</v>
      </c>
      <c r="T105" s="62">
        <v>8</v>
      </c>
      <c r="U105" s="62">
        <v>51</v>
      </c>
      <c r="V105" s="62">
        <v>201</v>
      </c>
      <c r="W105" s="62">
        <v>174</v>
      </c>
      <c r="X105" s="62"/>
      <c r="Y105" s="62">
        <f>VLOOKUP(Deelnemers!$I105,rennerstabel!$E:$H,4,0)*2</f>
        <v>0</v>
      </c>
      <c r="Z105" s="62">
        <f>VLOOKUP(Deelnemers!$J105,rennerstabel!$E:$H,4,0)</f>
        <v>0</v>
      </c>
      <c r="AA105" s="62">
        <f>VLOOKUP(Deelnemers!$K105,rennerstabel!$E:$H,4,0)</f>
        <v>0</v>
      </c>
      <c r="AB105" s="62">
        <f>VLOOKUP(Deelnemers!$L105,rennerstabel!$E:$H,4,0)</f>
        <v>0</v>
      </c>
      <c r="AC105" s="62">
        <f>VLOOKUP(Deelnemers!$M105,rennerstabel!$E:$H,4,0)</f>
        <v>0</v>
      </c>
      <c r="AD105" s="62">
        <f>VLOOKUP(Deelnemers!$N105,rennerstabel!$E:$H,4,0)</f>
        <v>0</v>
      </c>
      <c r="AE105" s="62">
        <f>VLOOKUP(Deelnemers!$O105,rennerstabel!$E:$H,4,0)</f>
        <v>0</v>
      </c>
      <c r="AF105" s="62">
        <f>VLOOKUP(Deelnemers!$P105,rennerstabel!$E:$H,4,0)</f>
        <v>0</v>
      </c>
      <c r="AG105" s="62">
        <f>VLOOKUP(Deelnemers!$Q105,rennerstabel!$E:$H,4,0)</f>
        <v>0</v>
      </c>
      <c r="AH105" s="62">
        <f>VLOOKUP(Deelnemers!$R105,rennerstabel!$E:$H,4,0)</f>
        <v>0</v>
      </c>
      <c r="AI105" s="62">
        <f>VLOOKUP(Deelnemers!$S105,rennerstabel!$E:$H,4,0)</f>
        <v>15</v>
      </c>
      <c r="AJ105" s="62">
        <f>VLOOKUP(Deelnemers!$T105,rennerstabel!$E:$H,4,0)</f>
        <v>0</v>
      </c>
      <c r="AK105" s="62">
        <f>VLOOKUP(Deelnemers!$U105,rennerstabel!$E:$H,4,0)</f>
        <v>0</v>
      </c>
      <c r="AL105" s="62">
        <f>VLOOKUP(Deelnemers!$V105,rennerstabel!$E:$H,4,0)</f>
        <v>0</v>
      </c>
      <c r="AM105" s="62">
        <f>VLOOKUP(Deelnemers!$W105,rennerstabel!$E:$H,4,0)</f>
        <v>6</v>
      </c>
      <c r="AN105" s="53">
        <f t="shared" si="4"/>
        <v>21</v>
      </c>
      <c r="AO105" s="54">
        <f>VLOOKUP(Deelnemers!$I105,rennerstabel!$E:$K,5,0)*2+VLOOKUP(Deelnemers!$J105,rennerstabel!$E:$K,5,0)+VLOOKUP(Deelnemers!$K105,rennerstabel!$E:$K,5,0)+VLOOKUP(Deelnemers!$L105,rennerstabel!$E:$K,5,0)+VLOOKUP(Deelnemers!$M105,rennerstabel!$E:$K,5,0)+VLOOKUP(Deelnemers!$N105,rennerstabel!$E:$K,5,0)+VLOOKUP(Deelnemers!$O105,rennerstabel!$E:$K,5,0)+VLOOKUP(Deelnemers!$P105,rennerstabel!$E:$K,5,0)+VLOOKUP(Deelnemers!$Q105,rennerstabel!$E:$K,5,0)+VLOOKUP(Deelnemers!$R105,rennerstabel!$E:$K,5,0)+VLOOKUP(Deelnemers!$S105,rennerstabel!$E:$K,5,0)+VLOOKUP(Deelnemers!$T105,rennerstabel!$E:$K,5,0)+VLOOKUP(Deelnemers!$U105,rennerstabel!$E:$K,5,0)+VLOOKUP(Deelnemers!$V105,rennerstabel!$E:$K,5,0)+VLOOKUP(Deelnemers!$W105,rennerstabel!$E:$K,5,0)</f>
        <v>21</v>
      </c>
      <c r="AP105" s="55">
        <f>VLOOKUP(Deelnemers!$I105,rennerstabel!$E:$K,6,0)*2+VLOOKUP(Deelnemers!$J105,rennerstabel!$E:$K,6,0)+VLOOKUP(Deelnemers!$K105,rennerstabel!$E:$K,6,0)+VLOOKUP(Deelnemers!$L105,rennerstabel!$E:$K,6,0)+VLOOKUP(Deelnemers!$M105,rennerstabel!$E:$K,6,0)+VLOOKUP(Deelnemers!$N105,rennerstabel!$E:$K,6,0)+VLOOKUP(Deelnemers!$O105,rennerstabel!$E:$K,6,0)+VLOOKUP(Deelnemers!$P105,rennerstabel!$E:$K,6,0)+VLOOKUP(Deelnemers!$Q105,rennerstabel!$E:$K,6,0)+VLOOKUP(Deelnemers!$R105,rennerstabel!$E:$K,6,0)+VLOOKUP(Deelnemers!$S105,rennerstabel!$E:$K,6,0)+VLOOKUP(Deelnemers!$T105,rennerstabel!$E:$K,6,0)+VLOOKUP(Deelnemers!$U105,rennerstabel!$E:$K,6,0)+VLOOKUP(Deelnemers!$V105,rennerstabel!$E:$K,6,0)+VLOOKUP(Deelnemers!$W105,rennerstabel!$E:$K,6,0)</f>
        <v>0</v>
      </c>
      <c r="AQ105" s="56">
        <f>VLOOKUP(Deelnemers!$I105,rennerstabel!$E:$K,7,0)*2+VLOOKUP(Deelnemers!$J105,rennerstabel!$E:$K,7,0)+VLOOKUP(Deelnemers!$K105,rennerstabel!$E:$K,7,0)+VLOOKUP(Deelnemers!$L105,rennerstabel!$E:$K,7,0)+VLOOKUP(Deelnemers!$M105,rennerstabel!$E:$K,7,0)+VLOOKUP(Deelnemers!$N105,rennerstabel!$E:$K,7,0)+VLOOKUP(Deelnemers!$O105,rennerstabel!$E:$K,7,0)+VLOOKUP(Deelnemers!$P105,rennerstabel!$E:$K,7,0)+VLOOKUP(Deelnemers!$Q105,rennerstabel!$E:$K,7,0)+VLOOKUP(Deelnemers!$R105,rennerstabel!$E:$K,7,0)+VLOOKUP(Deelnemers!$S105,rennerstabel!$E:$K,7,0)+VLOOKUP(Deelnemers!$T105,rennerstabel!$E:$K,7,0)+VLOOKUP(Deelnemers!$U105,rennerstabel!$E:$K,7,0)+VLOOKUP(Deelnemers!$V105,rennerstabel!$E:$K,7,0)+VLOOKUP(Deelnemers!$W105,rennerstabel!$E:$K,7,0)</f>
        <v>0</v>
      </c>
      <c r="AR105" s="63">
        <f>Deelnemers!$AN105</f>
        <v>21</v>
      </c>
      <c r="AS105" s="170" t="s">
        <v>700</v>
      </c>
      <c r="AT105" s="52">
        <f>RANK(Deelnemers!$AN105,Deelnemers!$AN$2:$AN$125)</f>
        <v>93</v>
      </c>
      <c r="AU105" s="154">
        <f t="shared" si="3"/>
        <v>1</v>
      </c>
      <c r="AV105" s="22" t="s">
        <v>14</v>
      </c>
      <c r="AX105" s="154" t="s">
        <v>758</v>
      </c>
      <c r="AY105" s="154">
        <f>IFERROR(HLOOKUP($AY$1,Deelnemers!$I105:$W105,1,FALSE),0)</f>
        <v>0</v>
      </c>
    </row>
    <row r="106" spans="1:51" s="154" customFormat="1" x14ac:dyDescent="0.25">
      <c r="A106" s="52" t="str">
        <f>CONCATENATE(Deelnemers!$B106," - ",AS106)</f>
        <v>105 - Theodoor F.</v>
      </c>
      <c r="B106" s="49">
        <v>105</v>
      </c>
      <c r="C106" s="176" t="s">
        <v>701</v>
      </c>
      <c r="D106" s="181" t="s">
        <v>702</v>
      </c>
      <c r="E106" s="51" t="s">
        <v>307</v>
      </c>
      <c r="F106" s="190" t="str">
        <f>VLOOKUP(Deelnemers!$B106,Deelnemers!$B$129:$D$303,3,0)</f>
        <v>Cofidis</v>
      </c>
      <c r="G106" s="51"/>
      <c r="H106" s="52"/>
      <c r="I106" s="52">
        <v>11</v>
      </c>
      <c r="J106" s="52">
        <v>12</v>
      </c>
      <c r="K106" s="52">
        <v>14</v>
      </c>
      <c r="L106" s="52">
        <v>1</v>
      </c>
      <c r="M106" s="52">
        <v>21</v>
      </c>
      <c r="N106" s="52">
        <v>31</v>
      </c>
      <c r="O106" s="52">
        <v>41</v>
      </c>
      <c r="P106" s="52">
        <v>73</v>
      </c>
      <c r="Q106" s="52">
        <v>91</v>
      </c>
      <c r="R106" s="52">
        <v>101</v>
      </c>
      <c r="S106" s="52">
        <v>111</v>
      </c>
      <c r="T106" s="52">
        <v>122</v>
      </c>
      <c r="U106" s="52">
        <v>171</v>
      </c>
      <c r="V106" s="52">
        <v>183</v>
      </c>
      <c r="W106" s="52">
        <v>191</v>
      </c>
      <c r="X106" s="52"/>
      <c r="Y106" s="52">
        <f>VLOOKUP(Deelnemers!$I106,rennerstabel!$E:$H,4,0)*2</f>
        <v>0</v>
      </c>
      <c r="Z106" s="52">
        <f>VLOOKUP(Deelnemers!$J106,rennerstabel!$E:$H,4,0)</f>
        <v>0</v>
      </c>
      <c r="AA106" s="52">
        <f>VLOOKUP(Deelnemers!$K106,rennerstabel!$E:$H,4,0)</f>
        <v>0</v>
      </c>
      <c r="AB106" s="52">
        <f>VLOOKUP(Deelnemers!$L106,rennerstabel!$E:$H,4,0)</f>
        <v>0</v>
      </c>
      <c r="AC106" s="52">
        <f>VLOOKUP(Deelnemers!$M106,rennerstabel!$E:$H,4,0)</f>
        <v>0</v>
      </c>
      <c r="AD106" s="52">
        <f>VLOOKUP(Deelnemers!$N106,rennerstabel!$E:$H,4,0)</f>
        <v>0</v>
      </c>
      <c r="AE106" s="52">
        <f>VLOOKUP(Deelnemers!$O106,rennerstabel!$E:$H,4,0)</f>
        <v>0</v>
      </c>
      <c r="AF106" s="52">
        <f>VLOOKUP(Deelnemers!$P106,rennerstabel!$E:$H,4,0)</f>
        <v>15</v>
      </c>
      <c r="AG106" s="52">
        <f>VLOOKUP(Deelnemers!$Q106,rennerstabel!$E:$H,4,0)</f>
        <v>0</v>
      </c>
      <c r="AH106" s="52">
        <f>VLOOKUP(Deelnemers!$R106,rennerstabel!$E:$H,4,0)</f>
        <v>0</v>
      </c>
      <c r="AI106" s="52">
        <f>VLOOKUP(Deelnemers!$S106,rennerstabel!$E:$H,4,0)</f>
        <v>0</v>
      </c>
      <c r="AJ106" s="52">
        <f>VLOOKUP(Deelnemers!$T106,rennerstabel!$E:$H,4,0)</f>
        <v>0</v>
      </c>
      <c r="AK106" s="52">
        <f>VLOOKUP(Deelnemers!$U106,rennerstabel!$E:$H,4,0)</f>
        <v>0</v>
      </c>
      <c r="AL106" s="52">
        <f>VLOOKUP(Deelnemers!$V106,rennerstabel!$E:$H,4,0)</f>
        <v>35</v>
      </c>
      <c r="AM106" s="52">
        <f>VLOOKUP(Deelnemers!$W106,rennerstabel!$E:$H,4,0)</f>
        <v>0</v>
      </c>
      <c r="AN106" s="53">
        <f t="shared" si="4"/>
        <v>50</v>
      </c>
      <c r="AO106" s="54">
        <f>VLOOKUP(Deelnemers!$I106,rennerstabel!$E:$K,5,0)*2+VLOOKUP(Deelnemers!$J106,rennerstabel!$E:$K,5,0)+VLOOKUP(Deelnemers!$K106,rennerstabel!$E:$K,5,0)+VLOOKUP(Deelnemers!$L106,rennerstabel!$E:$K,5,0)+VLOOKUP(Deelnemers!$M106,rennerstabel!$E:$K,5,0)+VLOOKUP(Deelnemers!$N106,rennerstabel!$E:$K,5,0)+VLOOKUP(Deelnemers!$O106,rennerstabel!$E:$K,5,0)+VLOOKUP(Deelnemers!$P106,rennerstabel!$E:$K,5,0)+VLOOKUP(Deelnemers!$Q106,rennerstabel!$E:$K,5,0)+VLOOKUP(Deelnemers!$R106,rennerstabel!$E:$K,5,0)+VLOOKUP(Deelnemers!$S106,rennerstabel!$E:$K,5,0)+VLOOKUP(Deelnemers!$T106,rennerstabel!$E:$K,5,0)+VLOOKUP(Deelnemers!$U106,rennerstabel!$E:$K,5,0)+VLOOKUP(Deelnemers!$V106,rennerstabel!$E:$K,5,0)+VLOOKUP(Deelnemers!$W106,rennerstabel!$E:$K,5,0)</f>
        <v>50</v>
      </c>
      <c r="AP106" s="55">
        <f>VLOOKUP(Deelnemers!$I106,rennerstabel!$E:$K,6,0)*2+VLOOKUP(Deelnemers!$J106,rennerstabel!$E:$K,6,0)+VLOOKUP(Deelnemers!$K106,rennerstabel!$E:$K,6,0)+VLOOKUP(Deelnemers!$L106,rennerstabel!$E:$K,6,0)+VLOOKUP(Deelnemers!$M106,rennerstabel!$E:$K,6,0)+VLOOKUP(Deelnemers!$N106,rennerstabel!$E:$K,6,0)+VLOOKUP(Deelnemers!$O106,rennerstabel!$E:$K,6,0)+VLOOKUP(Deelnemers!$P106,rennerstabel!$E:$K,6,0)+VLOOKUP(Deelnemers!$Q106,rennerstabel!$E:$K,6,0)+VLOOKUP(Deelnemers!$R106,rennerstabel!$E:$K,6,0)+VLOOKUP(Deelnemers!$S106,rennerstabel!$E:$K,6,0)+VLOOKUP(Deelnemers!$T106,rennerstabel!$E:$K,6,0)+VLOOKUP(Deelnemers!$U106,rennerstabel!$E:$K,6,0)+VLOOKUP(Deelnemers!$V106,rennerstabel!$E:$K,6,0)+VLOOKUP(Deelnemers!$W106,rennerstabel!$E:$K,6,0)</f>
        <v>0</v>
      </c>
      <c r="AQ106" s="56">
        <f>VLOOKUP(Deelnemers!$I106,rennerstabel!$E:$K,7,0)*2+VLOOKUP(Deelnemers!$J106,rennerstabel!$E:$K,7,0)+VLOOKUP(Deelnemers!$K106,rennerstabel!$E:$K,7,0)+VLOOKUP(Deelnemers!$L106,rennerstabel!$E:$K,7,0)+VLOOKUP(Deelnemers!$M106,rennerstabel!$E:$K,7,0)+VLOOKUP(Deelnemers!$N106,rennerstabel!$E:$K,7,0)+VLOOKUP(Deelnemers!$O106,rennerstabel!$E:$K,7,0)+VLOOKUP(Deelnemers!$P106,rennerstabel!$E:$K,7,0)+VLOOKUP(Deelnemers!$Q106,rennerstabel!$E:$K,7,0)+VLOOKUP(Deelnemers!$R106,rennerstabel!$E:$K,7,0)+VLOOKUP(Deelnemers!$S106,rennerstabel!$E:$K,7,0)+VLOOKUP(Deelnemers!$T106,rennerstabel!$E:$K,7,0)+VLOOKUP(Deelnemers!$U106,rennerstabel!$E:$K,7,0)+VLOOKUP(Deelnemers!$V106,rennerstabel!$E:$K,7,0)+VLOOKUP(Deelnemers!$W106,rennerstabel!$E:$K,7,0)</f>
        <v>0</v>
      </c>
      <c r="AR106" s="58">
        <f>Deelnemers!$AN106</f>
        <v>50</v>
      </c>
      <c r="AS106" s="170" t="s">
        <v>703</v>
      </c>
      <c r="AT106" s="52">
        <f>RANK(Deelnemers!$AN106,Deelnemers!$AN$2:$AN$125)</f>
        <v>27</v>
      </c>
      <c r="AU106" s="154">
        <f t="shared" si="3"/>
        <v>1</v>
      </c>
      <c r="AV106" s="22" t="s">
        <v>14</v>
      </c>
      <c r="AX106" s="154" t="s">
        <v>758</v>
      </c>
      <c r="AY106" s="154">
        <f>IFERROR(HLOOKUP($AY$1,Deelnemers!$I106:$W106,1,FALSE),0)</f>
        <v>0</v>
      </c>
    </row>
    <row r="107" spans="1:51" s="154" customFormat="1" x14ac:dyDescent="0.25">
      <c r="A107" s="62" t="str">
        <f>CONCATENATE(Deelnemers!$B107," - ",AS107)</f>
        <v>106 - Daniëlle B.</v>
      </c>
      <c r="B107" s="59">
        <v>106</v>
      </c>
      <c r="C107" s="177" t="s">
        <v>14</v>
      </c>
      <c r="D107" s="60" t="s">
        <v>14</v>
      </c>
      <c r="E107" s="61" t="s">
        <v>307</v>
      </c>
      <c r="F107" s="189" t="str">
        <f>VLOOKUP(Deelnemers!$B107,Deelnemers!$B$129:$D$303,3,0)</f>
        <v>Groupama FDJ</v>
      </c>
      <c r="G107" s="51"/>
      <c r="H107" s="62"/>
      <c r="I107" s="62">
        <v>11</v>
      </c>
      <c r="J107" s="62">
        <v>1</v>
      </c>
      <c r="K107" s="62">
        <v>12</v>
      </c>
      <c r="L107" s="62">
        <v>21</v>
      </c>
      <c r="M107" s="62">
        <v>22</v>
      </c>
      <c r="N107" s="62">
        <v>31</v>
      </c>
      <c r="O107" s="62">
        <v>33</v>
      </c>
      <c r="P107" s="64">
        <v>51</v>
      </c>
      <c r="Q107" s="62">
        <v>61</v>
      </c>
      <c r="R107" s="62">
        <v>73</v>
      </c>
      <c r="S107" s="62">
        <v>74</v>
      </c>
      <c r="T107" s="62">
        <v>103</v>
      </c>
      <c r="U107" s="62">
        <v>111</v>
      </c>
      <c r="V107" s="62">
        <v>184</v>
      </c>
      <c r="W107" s="62">
        <v>191</v>
      </c>
      <c r="X107" s="62"/>
      <c r="Y107" s="62">
        <f>VLOOKUP(Deelnemers!$I107,rennerstabel!$E:$H,4,0)*2</f>
        <v>0</v>
      </c>
      <c r="Z107" s="62">
        <f>VLOOKUP(Deelnemers!$J107,rennerstabel!$E:$H,4,0)</f>
        <v>0</v>
      </c>
      <c r="AA107" s="62">
        <f>VLOOKUP(Deelnemers!$K107,rennerstabel!$E:$H,4,0)</f>
        <v>0</v>
      </c>
      <c r="AB107" s="62">
        <f>VLOOKUP(Deelnemers!$L107,rennerstabel!$E:$H,4,0)</f>
        <v>0</v>
      </c>
      <c r="AC107" s="62">
        <f>VLOOKUP(Deelnemers!$M107,rennerstabel!$E:$H,4,0)</f>
        <v>20</v>
      </c>
      <c r="AD107" s="62">
        <f>VLOOKUP(Deelnemers!$N107,rennerstabel!$E:$H,4,0)</f>
        <v>0</v>
      </c>
      <c r="AE107" s="62">
        <f>VLOOKUP(Deelnemers!$O107,rennerstabel!$E:$H,4,0)</f>
        <v>0</v>
      </c>
      <c r="AF107" s="62">
        <f>VLOOKUP(Deelnemers!$P107,rennerstabel!$E:$H,4,0)</f>
        <v>0</v>
      </c>
      <c r="AG107" s="62">
        <f>VLOOKUP(Deelnemers!$Q107,rennerstabel!$E:$H,4,0)</f>
        <v>0</v>
      </c>
      <c r="AH107" s="62">
        <f>VLOOKUP(Deelnemers!$R107,rennerstabel!$E:$H,4,0)</f>
        <v>15</v>
      </c>
      <c r="AI107" s="62">
        <f>VLOOKUP(Deelnemers!$S107,rennerstabel!$E:$H,4,0)</f>
        <v>0</v>
      </c>
      <c r="AJ107" s="62">
        <f>VLOOKUP(Deelnemers!$T107,rennerstabel!$E:$H,4,0)</f>
        <v>0</v>
      </c>
      <c r="AK107" s="62">
        <f>VLOOKUP(Deelnemers!$U107,rennerstabel!$E:$H,4,0)</f>
        <v>0</v>
      </c>
      <c r="AL107" s="62">
        <f>VLOOKUP(Deelnemers!$V107,rennerstabel!$E:$H,4,0)</f>
        <v>0</v>
      </c>
      <c r="AM107" s="62">
        <f>VLOOKUP(Deelnemers!$W107,rennerstabel!$E:$H,4,0)</f>
        <v>0</v>
      </c>
      <c r="AN107" s="53">
        <f t="shared" si="4"/>
        <v>35</v>
      </c>
      <c r="AO107" s="54">
        <f>VLOOKUP(Deelnemers!$I107,rennerstabel!$E:$K,5,0)*2+VLOOKUP(Deelnemers!$J107,rennerstabel!$E:$K,5,0)+VLOOKUP(Deelnemers!$K107,rennerstabel!$E:$K,5,0)+VLOOKUP(Deelnemers!$L107,rennerstabel!$E:$K,5,0)+VLOOKUP(Deelnemers!$M107,rennerstabel!$E:$K,5,0)+VLOOKUP(Deelnemers!$N107,rennerstabel!$E:$K,5,0)+VLOOKUP(Deelnemers!$O107,rennerstabel!$E:$K,5,0)+VLOOKUP(Deelnemers!$P107,rennerstabel!$E:$K,5,0)+VLOOKUP(Deelnemers!$Q107,rennerstabel!$E:$K,5,0)+VLOOKUP(Deelnemers!$R107,rennerstabel!$E:$K,5,0)+VLOOKUP(Deelnemers!$S107,rennerstabel!$E:$K,5,0)+VLOOKUP(Deelnemers!$T107,rennerstabel!$E:$K,5,0)+VLOOKUP(Deelnemers!$U107,rennerstabel!$E:$K,5,0)+VLOOKUP(Deelnemers!$V107,rennerstabel!$E:$K,5,0)+VLOOKUP(Deelnemers!$W107,rennerstabel!$E:$K,5,0)</f>
        <v>35</v>
      </c>
      <c r="AP107" s="55">
        <f>VLOOKUP(Deelnemers!$I107,rennerstabel!$E:$K,6,0)*2+VLOOKUP(Deelnemers!$J107,rennerstabel!$E:$K,6,0)+VLOOKUP(Deelnemers!$K107,rennerstabel!$E:$K,6,0)+VLOOKUP(Deelnemers!$L107,rennerstabel!$E:$K,6,0)+VLOOKUP(Deelnemers!$M107,rennerstabel!$E:$K,6,0)+VLOOKUP(Deelnemers!$N107,rennerstabel!$E:$K,6,0)+VLOOKUP(Deelnemers!$O107,rennerstabel!$E:$K,6,0)+VLOOKUP(Deelnemers!$P107,rennerstabel!$E:$K,6,0)+VLOOKUP(Deelnemers!$Q107,rennerstabel!$E:$K,6,0)+VLOOKUP(Deelnemers!$R107,rennerstabel!$E:$K,6,0)+VLOOKUP(Deelnemers!$S107,rennerstabel!$E:$K,6,0)+VLOOKUP(Deelnemers!$T107,rennerstabel!$E:$K,6,0)+VLOOKUP(Deelnemers!$U107,rennerstabel!$E:$K,6,0)+VLOOKUP(Deelnemers!$V107,rennerstabel!$E:$K,6,0)+VLOOKUP(Deelnemers!$W107,rennerstabel!$E:$K,6,0)</f>
        <v>0</v>
      </c>
      <c r="AQ107" s="56">
        <f>VLOOKUP(Deelnemers!$I107,rennerstabel!$E:$K,7,0)*2+VLOOKUP(Deelnemers!$J107,rennerstabel!$E:$K,7,0)+VLOOKUP(Deelnemers!$K107,rennerstabel!$E:$K,7,0)+VLOOKUP(Deelnemers!$L107,rennerstabel!$E:$K,7,0)+VLOOKUP(Deelnemers!$M107,rennerstabel!$E:$K,7,0)+VLOOKUP(Deelnemers!$N107,rennerstabel!$E:$K,7,0)+VLOOKUP(Deelnemers!$O107,rennerstabel!$E:$K,7,0)+VLOOKUP(Deelnemers!$P107,rennerstabel!$E:$K,7,0)+VLOOKUP(Deelnemers!$Q107,rennerstabel!$E:$K,7,0)+VLOOKUP(Deelnemers!$R107,rennerstabel!$E:$K,7,0)+VLOOKUP(Deelnemers!$S107,rennerstabel!$E:$K,7,0)+VLOOKUP(Deelnemers!$T107,rennerstabel!$E:$K,7,0)+VLOOKUP(Deelnemers!$U107,rennerstabel!$E:$K,7,0)+VLOOKUP(Deelnemers!$V107,rennerstabel!$E:$K,7,0)+VLOOKUP(Deelnemers!$W107,rennerstabel!$E:$K,7,0)</f>
        <v>0</v>
      </c>
      <c r="AR107" s="63">
        <f>Deelnemers!$AN107</f>
        <v>35</v>
      </c>
      <c r="AS107" s="170" t="s">
        <v>702</v>
      </c>
      <c r="AT107" s="52">
        <f>RANK(Deelnemers!$AN107,Deelnemers!$AN$2:$AN$125)</f>
        <v>64</v>
      </c>
      <c r="AU107" s="154">
        <f t="shared" si="3"/>
        <v>1</v>
      </c>
      <c r="AV107" s="22" t="s">
        <v>14</v>
      </c>
      <c r="AX107" s="154" t="s">
        <v>757</v>
      </c>
      <c r="AY107" s="154">
        <f>IFERROR(HLOOKUP($AY$1,Deelnemers!$I107:$W107,1,FALSE),0)</f>
        <v>0</v>
      </c>
    </row>
    <row r="108" spans="1:51" s="154" customFormat="1" x14ac:dyDescent="0.25">
      <c r="A108" s="52" t="str">
        <f>CONCATENATE(Deelnemers!$B108," - ",AS108)</f>
        <v>107 - Ronald van de K.</v>
      </c>
      <c r="B108" s="49">
        <v>107</v>
      </c>
      <c r="C108" s="176" t="s">
        <v>704</v>
      </c>
      <c r="D108" s="51" t="s">
        <v>14</v>
      </c>
      <c r="E108" s="51" t="s">
        <v>301</v>
      </c>
      <c r="F108" s="190" t="str">
        <f>VLOOKUP(Deelnemers!$B108,Deelnemers!$B$129:$D$303,3,0)</f>
        <v>NTT Pro Cycling</v>
      </c>
      <c r="G108" s="51"/>
      <c r="H108" s="52"/>
      <c r="I108" s="52">
        <v>11</v>
      </c>
      <c r="J108" s="52">
        <v>12</v>
      </c>
      <c r="K108" s="52">
        <v>1</v>
      </c>
      <c r="L108" s="52">
        <v>184</v>
      </c>
      <c r="M108" s="52">
        <v>111</v>
      </c>
      <c r="N108" s="52">
        <v>73</v>
      </c>
      <c r="O108" s="52">
        <v>33</v>
      </c>
      <c r="P108" s="52">
        <v>22</v>
      </c>
      <c r="Q108" s="52">
        <v>81</v>
      </c>
      <c r="R108" s="52">
        <v>183</v>
      </c>
      <c r="S108" s="52">
        <v>152</v>
      </c>
      <c r="T108" s="52">
        <v>103</v>
      </c>
      <c r="U108" s="52">
        <v>14</v>
      </c>
      <c r="V108" s="52">
        <v>41</v>
      </c>
      <c r="W108" s="52">
        <v>171</v>
      </c>
      <c r="X108" s="52"/>
      <c r="Y108" s="52">
        <f>VLOOKUP(Deelnemers!$I108,rennerstabel!$E:$H,4,0)*2</f>
        <v>0</v>
      </c>
      <c r="Z108" s="52">
        <f>VLOOKUP(Deelnemers!$J108,rennerstabel!$E:$H,4,0)</f>
        <v>0</v>
      </c>
      <c r="AA108" s="52">
        <f>VLOOKUP(Deelnemers!$K108,rennerstabel!$E:$H,4,0)</f>
        <v>0</v>
      </c>
      <c r="AB108" s="52">
        <f>VLOOKUP(Deelnemers!$L108,rennerstabel!$E:$H,4,0)</f>
        <v>0</v>
      </c>
      <c r="AC108" s="52">
        <f>VLOOKUP(Deelnemers!$M108,rennerstabel!$E:$H,4,0)</f>
        <v>0</v>
      </c>
      <c r="AD108" s="52">
        <f>VLOOKUP(Deelnemers!$N108,rennerstabel!$E:$H,4,0)</f>
        <v>15</v>
      </c>
      <c r="AE108" s="52">
        <f>VLOOKUP(Deelnemers!$O108,rennerstabel!$E:$H,4,0)</f>
        <v>0</v>
      </c>
      <c r="AF108" s="52">
        <f>VLOOKUP(Deelnemers!$P108,rennerstabel!$E:$H,4,0)</f>
        <v>20</v>
      </c>
      <c r="AG108" s="52">
        <f>VLOOKUP(Deelnemers!$Q108,rennerstabel!$E:$H,4,0)</f>
        <v>10</v>
      </c>
      <c r="AH108" s="52">
        <f>VLOOKUP(Deelnemers!$R108,rennerstabel!$E:$H,4,0)</f>
        <v>35</v>
      </c>
      <c r="AI108" s="52">
        <f>VLOOKUP(Deelnemers!$S108,rennerstabel!$E:$H,4,0)</f>
        <v>9</v>
      </c>
      <c r="AJ108" s="52">
        <f>VLOOKUP(Deelnemers!$T108,rennerstabel!$E:$H,4,0)</f>
        <v>0</v>
      </c>
      <c r="AK108" s="52">
        <f>VLOOKUP(Deelnemers!$U108,rennerstabel!$E:$H,4,0)</f>
        <v>0</v>
      </c>
      <c r="AL108" s="52">
        <f>VLOOKUP(Deelnemers!$V108,rennerstabel!$E:$H,4,0)</f>
        <v>0</v>
      </c>
      <c r="AM108" s="52">
        <f>VLOOKUP(Deelnemers!$W108,rennerstabel!$E:$H,4,0)</f>
        <v>0</v>
      </c>
      <c r="AN108" s="53">
        <f t="shared" si="4"/>
        <v>89</v>
      </c>
      <c r="AO108" s="54">
        <f>VLOOKUP(Deelnemers!$I108,rennerstabel!$E:$K,5,0)*2+VLOOKUP(Deelnemers!$J108,rennerstabel!$E:$K,5,0)+VLOOKUP(Deelnemers!$K108,rennerstabel!$E:$K,5,0)+VLOOKUP(Deelnemers!$L108,rennerstabel!$E:$K,5,0)+VLOOKUP(Deelnemers!$M108,rennerstabel!$E:$K,5,0)+VLOOKUP(Deelnemers!$N108,rennerstabel!$E:$K,5,0)+VLOOKUP(Deelnemers!$O108,rennerstabel!$E:$K,5,0)+VLOOKUP(Deelnemers!$P108,rennerstabel!$E:$K,5,0)+VLOOKUP(Deelnemers!$Q108,rennerstabel!$E:$K,5,0)+VLOOKUP(Deelnemers!$R108,rennerstabel!$E:$K,5,0)+VLOOKUP(Deelnemers!$S108,rennerstabel!$E:$K,5,0)+VLOOKUP(Deelnemers!$T108,rennerstabel!$E:$K,5,0)+VLOOKUP(Deelnemers!$U108,rennerstabel!$E:$K,5,0)+VLOOKUP(Deelnemers!$V108,rennerstabel!$E:$K,5,0)+VLOOKUP(Deelnemers!$W108,rennerstabel!$E:$K,5,0)</f>
        <v>89</v>
      </c>
      <c r="AP108" s="55">
        <f>VLOOKUP(Deelnemers!$I108,rennerstabel!$E:$K,6,0)*2+VLOOKUP(Deelnemers!$J108,rennerstabel!$E:$K,6,0)+VLOOKUP(Deelnemers!$K108,rennerstabel!$E:$K,6,0)+VLOOKUP(Deelnemers!$L108,rennerstabel!$E:$K,6,0)+VLOOKUP(Deelnemers!$M108,rennerstabel!$E:$K,6,0)+VLOOKUP(Deelnemers!$N108,rennerstabel!$E:$K,6,0)+VLOOKUP(Deelnemers!$O108,rennerstabel!$E:$K,6,0)+VLOOKUP(Deelnemers!$P108,rennerstabel!$E:$K,6,0)+VLOOKUP(Deelnemers!$Q108,rennerstabel!$E:$K,6,0)+VLOOKUP(Deelnemers!$R108,rennerstabel!$E:$K,6,0)+VLOOKUP(Deelnemers!$S108,rennerstabel!$E:$K,6,0)+VLOOKUP(Deelnemers!$T108,rennerstabel!$E:$K,6,0)+VLOOKUP(Deelnemers!$U108,rennerstabel!$E:$K,6,0)+VLOOKUP(Deelnemers!$V108,rennerstabel!$E:$K,6,0)+VLOOKUP(Deelnemers!$W108,rennerstabel!$E:$K,6,0)</f>
        <v>0</v>
      </c>
      <c r="AQ108" s="56">
        <f>VLOOKUP(Deelnemers!$I108,rennerstabel!$E:$K,7,0)*2+VLOOKUP(Deelnemers!$J108,rennerstabel!$E:$K,7,0)+VLOOKUP(Deelnemers!$K108,rennerstabel!$E:$K,7,0)+VLOOKUP(Deelnemers!$L108,rennerstabel!$E:$K,7,0)+VLOOKUP(Deelnemers!$M108,rennerstabel!$E:$K,7,0)+VLOOKUP(Deelnemers!$N108,rennerstabel!$E:$K,7,0)+VLOOKUP(Deelnemers!$O108,rennerstabel!$E:$K,7,0)+VLOOKUP(Deelnemers!$P108,rennerstabel!$E:$K,7,0)+VLOOKUP(Deelnemers!$Q108,rennerstabel!$E:$K,7,0)+VLOOKUP(Deelnemers!$R108,rennerstabel!$E:$K,7,0)+VLOOKUP(Deelnemers!$S108,rennerstabel!$E:$K,7,0)+VLOOKUP(Deelnemers!$T108,rennerstabel!$E:$K,7,0)+VLOOKUP(Deelnemers!$U108,rennerstabel!$E:$K,7,0)+VLOOKUP(Deelnemers!$V108,rennerstabel!$E:$K,7,0)+VLOOKUP(Deelnemers!$W108,rennerstabel!$E:$K,7,0)</f>
        <v>0</v>
      </c>
      <c r="AR108" s="58">
        <f>Deelnemers!$AN108</f>
        <v>89</v>
      </c>
      <c r="AS108" s="170" t="s">
        <v>705</v>
      </c>
      <c r="AT108" s="52">
        <f>RANK(Deelnemers!$AN108,Deelnemers!$AN$2:$AN$125)</f>
        <v>3</v>
      </c>
      <c r="AU108" s="154">
        <f t="shared" si="3"/>
        <v>1</v>
      </c>
      <c r="AV108" s="22" t="s">
        <v>14</v>
      </c>
      <c r="AX108" s="154" t="s">
        <v>758</v>
      </c>
      <c r="AY108" s="154">
        <f>IFERROR(HLOOKUP($AY$1,Deelnemers!$I108:$W108,1,FALSE),0)</f>
        <v>0</v>
      </c>
    </row>
    <row r="109" spans="1:51" s="154" customFormat="1" x14ac:dyDescent="0.25">
      <c r="A109" s="62" t="str">
        <f>CONCATENATE(Deelnemers!$B109," - ",AS109)</f>
        <v>108 - Christiaan van S.</v>
      </c>
      <c r="B109" s="59">
        <v>108</v>
      </c>
      <c r="C109" s="177" t="s">
        <v>707</v>
      </c>
      <c r="D109" s="60" t="s">
        <v>14</v>
      </c>
      <c r="E109" s="61" t="s">
        <v>304</v>
      </c>
      <c r="F109" s="189" t="str">
        <f>VLOOKUP(Deelnemers!$B109,Deelnemers!$B$129:$D$303,3,0)</f>
        <v>Deceuninck - Quick Step</v>
      </c>
      <c r="G109" s="51"/>
      <c r="H109" s="62"/>
      <c r="I109" s="62">
        <v>11</v>
      </c>
      <c r="J109" s="62">
        <v>22</v>
      </c>
      <c r="K109" s="62">
        <v>21</v>
      </c>
      <c r="L109" s="62">
        <v>12</v>
      </c>
      <c r="M109" s="62">
        <v>31</v>
      </c>
      <c r="N109" s="62">
        <v>184</v>
      </c>
      <c r="O109" s="62">
        <v>61</v>
      </c>
      <c r="P109" s="64">
        <v>111</v>
      </c>
      <c r="Q109" s="62">
        <v>2</v>
      </c>
      <c r="R109" s="62">
        <v>73</v>
      </c>
      <c r="S109" s="62">
        <v>14</v>
      </c>
      <c r="T109" s="62">
        <v>192</v>
      </c>
      <c r="U109" s="62">
        <v>33</v>
      </c>
      <c r="V109" s="62">
        <v>131</v>
      </c>
      <c r="W109" s="62">
        <v>1</v>
      </c>
      <c r="X109" s="62"/>
      <c r="Y109" s="62">
        <f>VLOOKUP(Deelnemers!$I109,rennerstabel!$E:$H,4,0)*2</f>
        <v>0</v>
      </c>
      <c r="Z109" s="62">
        <f>VLOOKUP(Deelnemers!$J109,rennerstabel!$E:$H,4,0)</f>
        <v>20</v>
      </c>
      <c r="AA109" s="62">
        <f>VLOOKUP(Deelnemers!$K109,rennerstabel!$E:$H,4,0)</f>
        <v>0</v>
      </c>
      <c r="AB109" s="62">
        <f>VLOOKUP(Deelnemers!$L109,rennerstabel!$E:$H,4,0)</f>
        <v>0</v>
      </c>
      <c r="AC109" s="62">
        <f>VLOOKUP(Deelnemers!$M109,rennerstabel!$E:$H,4,0)</f>
        <v>0</v>
      </c>
      <c r="AD109" s="62">
        <f>VLOOKUP(Deelnemers!$N109,rennerstabel!$E:$H,4,0)</f>
        <v>0</v>
      </c>
      <c r="AE109" s="62">
        <f>VLOOKUP(Deelnemers!$O109,rennerstabel!$E:$H,4,0)</f>
        <v>0</v>
      </c>
      <c r="AF109" s="62">
        <f>VLOOKUP(Deelnemers!$P109,rennerstabel!$E:$H,4,0)</f>
        <v>0</v>
      </c>
      <c r="AG109" s="62">
        <f>VLOOKUP(Deelnemers!$Q109,rennerstabel!$E:$H,4,0)</f>
        <v>0</v>
      </c>
      <c r="AH109" s="62">
        <f>VLOOKUP(Deelnemers!$R109,rennerstabel!$E:$H,4,0)</f>
        <v>15</v>
      </c>
      <c r="AI109" s="62">
        <f>VLOOKUP(Deelnemers!$S109,rennerstabel!$E:$H,4,0)</f>
        <v>0</v>
      </c>
      <c r="AJ109" s="62">
        <f>VLOOKUP(Deelnemers!$T109,rennerstabel!$E:$H,4,0)</f>
        <v>0</v>
      </c>
      <c r="AK109" s="62">
        <f>VLOOKUP(Deelnemers!$U109,rennerstabel!$E:$H,4,0)</f>
        <v>0</v>
      </c>
      <c r="AL109" s="62">
        <f>VLOOKUP(Deelnemers!$V109,rennerstabel!$E:$H,4,0)</f>
        <v>0</v>
      </c>
      <c r="AM109" s="62">
        <f>VLOOKUP(Deelnemers!$W109,rennerstabel!$E:$H,4,0)</f>
        <v>0</v>
      </c>
      <c r="AN109" s="53">
        <f t="shared" si="4"/>
        <v>35</v>
      </c>
      <c r="AO109" s="54">
        <f>VLOOKUP(Deelnemers!$I109,rennerstabel!$E:$K,5,0)*2+VLOOKUP(Deelnemers!$J109,rennerstabel!$E:$K,5,0)+VLOOKUP(Deelnemers!$K109,rennerstabel!$E:$K,5,0)+VLOOKUP(Deelnemers!$L109,rennerstabel!$E:$K,5,0)+VLOOKUP(Deelnemers!$M109,rennerstabel!$E:$K,5,0)+VLOOKUP(Deelnemers!$N109,rennerstabel!$E:$K,5,0)+VLOOKUP(Deelnemers!$O109,rennerstabel!$E:$K,5,0)+VLOOKUP(Deelnemers!$P109,rennerstabel!$E:$K,5,0)+VLOOKUP(Deelnemers!$Q109,rennerstabel!$E:$K,5,0)+VLOOKUP(Deelnemers!$R109,rennerstabel!$E:$K,5,0)+VLOOKUP(Deelnemers!$S109,rennerstabel!$E:$K,5,0)+VLOOKUP(Deelnemers!$T109,rennerstabel!$E:$K,5,0)+VLOOKUP(Deelnemers!$U109,rennerstabel!$E:$K,5,0)+VLOOKUP(Deelnemers!$V109,rennerstabel!$E:$K,5,0)+VLOOKUP(Deelnemers!$W109,rennerstabel!$E:$K,5,0)</f>
        <v>35</v>
      </c>
      <c r="AP109" s="55">
        <f>VLOOKUP(Deelnemers!$I109,rennerstabel!$E:$K,6,0)*2+VLOOKUP(Deelnemers!$J109,rennerstabel!$E:$K,6,0)+VLOOKUP(Deelnemers!$K109,rennerstabel!$E:$K,6,0)+VLOOKUP(Deelnemers!$L109,rennerstabel!$E:$K,6,0)+VLOOKUP(Deelnemers!$M109,rennerstabel!$E:$K,6,0)+VLOOKUP(Deelnemers!$N109,rennerstabel!$E:$K,6,0)+VLOOKUP(Deelnemers!$O109,rennerstabel!$E:$K,6,0)+VLOOKUP(Deelnemers!$P109,rennerstabel!$E:$K,6,0)+VLOOKUP(Deelnemers!$Q109,rennerstabel!$E:$K,6,0)+VLOOKUP(Deelnemers!$R109,rennerstabel!$E:$K,6,0)+VLOOKUP(Deelnemers!$S109,rennerstabel!$E:$K,6,0)+VLOOKUP(Deelnemers!$T109,rennerstabel!$E:$K,6,0)+VLOOKUP(Deelnemers!$U109,rennerstabel!$E:$K,6,0)+VLOOKUP(Deelnemers!$V109,rennerstabel!$E:$K,6,0)+VLOOKUP(Deelnemers!$W109,rennerstabel!$E:$K,6,0)</f>
        <v>0</v>
      </c>
      <c r="AQ109" s="56">
        <f>VLOOKUP(Deelnemers!$I109,rennerstabel!$E:$K,7,0)*2+VLOOKUP(Deelnemers!$J109,rennerstabel!$E:$K,7,0)+VLOOKUP(Deelnemers!$K109,rennerstabel!$E:$K,7,0)+VLOOKUP(Deelnemers!$L109,rennerstabel!$E:$K,7,0)+VLOOKUP(Deelnemers!$M109,rennerstabel!$E:$K,7,0)+VLOOKUP(Deelnemers!$N109,rennerstabel!$E:$K,7,0)+VLOOKUP(Deelnemers!$O109,rennerstabel!$E:$K,7,0)+VLOOKUP(Deelnemers!$P109,rennerstabel!$E:$K,7,0)+VLOOKUP(Deelnemers!$Q109,rennerstabel!$E:$K,7,0)+VLOOKUP(Deelnemers!$R109,rennerstabel!$E:$K,7,0)+VLOOKUP(Deelnemers!$S109,rennerstabel!$E:$K,7,0)+VLOOKUP(Deelnemers!$T109,rennerstabel!$E:$K,7,0)+VLOOKUP(Deelnemers!$U109,rennerstabel!$E:$K,7,0)+VLOOKUP(Deelnemers!$V109,rennerstabel!$E:$K,7,0)+VLOOKUP(Deelnemers!$W109,rennerstabel!$E:$K,7,0)</f>
        <v>0</v>
      </c>
      <c r="AR109" s="63">
        <f>Deelnemers!$AN109</f>
        <v>35</v>
      </c>
      <c r="AS109" s="170" t="s">
        <v>706</v>
      </c>
      <c r="AT109" s="52">
        <f>RANK(Deelnemers!$AN109,Deelnemers!$AN$2:$AN$125)</f>
        <v>64</v>
      </c>
      <c r="AU109" s="154">
        <f t="shared" si="3"/>
        <v>1</v>
      </c>
      <c r="AV109" s="22" t="s">
        <v>14</v>
      </c>
      <c r="AX109" s="154" t="s">
        <v>758</v>
      </c>
      <c r="AY109" s="154">
        <f>IFERROR(HLOOKUP($AY$1,Deelnemers!$I109:$W109,1,FALSE),0)</f>
        <v>0</v>
      </c>
    </row>
    <row r="110" spans="1:51" s="154" customFormat="1" x14ac:dyDescent="0.25">
      <c r="A110" s="52" t="str">
        <f>CONCATENATE(Deelnemers!$B110," - ",AS110)</f>
        <v>109 - Astrid P.</v>
      </c>
      <c r="B110" s="49">
        <v>109</v>
      </c>
      <c r="C110" s="176" t="s">
        <v>709</v>
      </c>
      <c r="D110" s="181" t="s">
        <v>14</v>
      </c>
      <c r="E110" s="51" t="s">
        <v>300</v>
      </c>
      <c r="F110" s="190" t="str">
        <f>VLOOKUP(Deelnemers!$B110,Deelnemers!$B$129:$D$303,3,0)</f>
        <v>Astana</v>
      </c>
      <c r="G110" s="51"/>
      <c r="H110" s="52"/>
      <c r="I110" s="52">
        <v>73</v>
      </c>
      <c r="J110" s="52">
        <v>1</v>
      </c>
      <c r="K110" s="52">
        <v>2</v>
      </c>
      <c r="L110" s="52">
        <v>11</v>
      </c>
      <c r="M110" s="52">
        <v>12</v>
      </c>
      <c r="N110" s="52">
        <v>14</v>
      </c>
      <c r="O110" s="52">
        <v>21</v>
      </c>
      <c r="P110" s="52">
        <v>22</v>
      </c>
      <c r="Q110" s="52">
        <v>33</v>
      </c>
      <c r="R110" s="52">
        <v>81</v>
      </c>
      <c r="S110" s="52">
        <v>84</v>
      </c>
      <c r="T110" s="52">
        <v>93</v>
      </c>
      <c r="U110" s="52">
        <v>104</v>
      </c>
      <c r="V110" s="52">
        <v>111</v>
      </c>
      <c r="W110" s="52">
        <v>165</v>
      </c>
      <c r="X110" s="52"/>
      <c r="Y110" s="52">
        <f>VLOOKUP(Deelnemers!$I110,rennerstabel!$E:$H,4,0)*2</f>
        <v>30</v>
      </c>
      <c r="Z110" s="52">
        <f>VLOOKUP(Deelnemers!$J110,rennerstabel!$E:$H,4,0)</f>
        <v>0</v>
      </c>
      <c r="AA110" s="52">
        <f>VLOOKUP(Deelnemers!$K110,rennerstabel!$E:$H,4,0)</f>
        <v>0</v>
      </c>
      <c r="AB110" s="52">
        <f>VLOOKUP(Deelnemers!$L110,rennerstabel!$E:$H,4,0)</f>
        <v>0</v>
      </c>
      <c r="AC110" s="52">
        <f>VLOOKUP(Deelnemers!$M110,rennerstabel!$E:$H,4,0)</f>
        <v>0</v>
      </c>
      <c r="AD110" s="52">
        <f>VLOOKUP(Deelnemers!$N110,rennerstabel!$E:$H,4,0)</f>
        <v>0</v>
      </c>
      <c r="AE110" s="52">
        <f>VLOOKUP(Deelnemers!$O110,rennerstabel!$E:$H,4,0)</f>
        <v>0</v>
      </c>
      <c r="AF110" s="52">
        <f>VLOOKUP(Deelnemers!$P110,rennerstabel!$E:$H,4,0)</f>
        <v>20</v>
      </c>
      <c r="AG110" s="52">
        <f>VLOOKUP(Deelnemers!$Q110,rennerstabel!$E:$H,4,0)</f>
        <v>0</v>
      </c>
      <c r="AH110" s="52">
        <f>VLOOKUP(Deelnemers!$R110,rennerstabel!$E:$H,4,0)</f>
        <v>10</v>
      </c>
      <c r="AI110" s="52">
        <f>VLOOKUP(Deelnemers!$S110,rennerstabel!$E:$H,4,0)</f>
        <v>0</v>
      </c>
      <c r="AJ110" s="52">
        <f>VLOOKUP(Deelnemers!$T110,rennerstabel!$E:$H,4,0)</f>
        <v>4</v>
      </c>
      <c r="AK110" s="52">
        <f>VLOOKUP(Deelnemers!$U110,rennerstabel!$E:$H,4,0)</f>
        <v>0</v>
      </c>
      <c r="AL110" s="52">
        <f>VLOOKUP(Deelnemers!$V110,rennerstabel!$E:$H,4,0)</f>
        <v>0</v>
      </c>
      <c r="AM110" s="52">
        <f>VLOOKUP(Deelnemers!$W110,rennerstabel!$E:$H,4,0)</f>
        <v>0</v>
      </c>
      <c r="AN110" s="53">
        <f t="shared" si="4"/>
        <v>64</v>
      </c>
      <c r="AO110" s="54">
        <f>VLOOKUP(Deelnemers!$I110,rennerstabel!$E:$K,5,0)*2+VLOOKUP(Deelnemers!$J110,rennerstabel!$E:$K,5,0)+VLOOKUP(Deelnemers!$K110,rennerstabel!$E:$K,5,0)+VLOOKUP(Deelnemers!$L110,rennerstabel!$E:$K,5,0)+VLOOKUP(Deelnemers!$M110,rennerstabel!$E:$K,5,0)+VLOOKUP(Deelnemers!$N110,rennerstabel!$E:$K,5,0)+VLOOKUP(Deelnemers!$O110,rennerstabel!$E:$K,5,0)+VLOOKUP(Deelnemers!$P110,rennerstabel!$E:$K,5,0)+VLOOKUP(Deelnemers!$Q110,rennerstabel!$E:$K,5,0)+VLOOKUP(Deelnemers!$R110,rennerstabel!$E:$K,5,0)+VLOOKUP(Deelnemers!$S110,rennerstabel!$E:$K,5,0)+VLOOKUP(Deelnemers!$T110,rennerstabel!$E:$K,5,0)+VLOOKUP(Deelnemers!$U110,rennerstabel!$E:$K,5,0)+VLOOKUP(Deelnemers!$V110,rennerstabel!$E:$K,5,0)+VLOOKUP(Deelnemers!$W110,rennerstabel!$E:$K,5,0)</f>
        <v>64</v>
      </c>
      <c r="AP110" s="55">
        <f>VLOOKUP(Deelnemers!$I110,rennerstabel!$E:$K,6,0)*2+VLOOKUP(Deelnemers!$J110,rennerstabel!$E:$K,6,0)+VLOOKUP(Deelnemers!$K110,rennerstabel!$E:$K,6,0)+VLOOKUP(Deelnemers!$L110,rennerstabel!$E:$K,6,0)+VLOOKUP(Deelnemers!$M110,rennerstabel!$E:$K,6,0)+VLOOKUP(Deelnemers!$N110,rennerstabel!$E:$K,6,0)+VLOOKUP(Deelnemers!$O110,rennerstabel!$E:$K,6,0)+VLOOKUP(Deelnemers!$P110,rennerstabel!$E:$K,6,0)+VLOOKUP(Deelnemers!$Q110,rennerstabel!$E:$K,6,0)+VLOOKUP(Deelnemers!$R110,rennerstabel!$E:$K,6,0)+VLOOKUP(Deelnemers!$S110,rennerstabel!$E:$K,6,0)+VLOOKUP(Deelnemers!$T110,rennerstabel!$E:$K,6,0)+VLOOKUP(Deelnemers!$U110,rennerstabel!$E:$K,6,0)+VLOOKUP(Deelnemers!$V110,rennerstabel!$E:$K,6,0)+VLOOKUP(Deelnemers!$W110,rennerstabel!$E:$K,6,0)</f>
        <v>0</v>
      </c>
      <c r="AQ110" s="56">
        <f>VLOOKUP(Deelnemers!$I110,rennerstabel!$E:$K,7,0)*2+VLOOKUP(Deelnemers!$J110,rennerstabel!$E:$K,7,0)+VLOOKUP(Deelnemers!$K110,rennerstabel!$E:$K,7,0)+VLOOKUP(Deelnemers!$L110,rennerstabel!$E:$K,7,0)+VLOOKUP(Deelnemers!$M110,rennerstabel!$E:$K,7,0)+VLOOKUP(Deelnemers!$N110,rennerstabel!$E:$K,7,0)+VLOOKUP(Deelnemers!$O110,rennerstabel!$E:$K,7,0)+VLOOKUP(Deelnemers!$P110,rennerstabel!$E:$K,7,0)+VLOOKUP(Deelnemers!$Q110,rennerstabel!$E:$K,7,0)+VLOOKUP(Deelnemers!$R110,rennerstabel!$E:$K,7,0)+VLOOKUP(Deelnemers!$S110,rennerstabel!$E:$K,7,0)+VLOOKUP(Deelnemers!$T110,rennerstabel!$E:$K,7,0)+VLOOKUP(Deelnemers!$U110,rennerstabel!$E:$K,7,0)+VLOOKUP(Deelnemers!$V110,rennerstabel!$E:$K,7,0)+VLOOKUP(Deelnemers!$W110,rennerstabel!$E:$K,7,0)</f>
        <v>0</v>
      </c>
      <c r="AR110" s="58">
        <f>Deelnemers!$AN110</f>
        <v>64</v>
      </c>
      <c r="AS110" s="170" t="s">
        <v>708</v>
      </c>
      <c r="AT110" s="52">
        <f>RANK(Deelnemers!$AN110,Deelnemers!$AN$2:$AN$125)</f>
        <v>14</v>
      </c>
      <c r="AU110" s="154">
        <f t="shared" si="3"/>
        <v>1</v>
      </c>
      <c r="AV110" s="22" t="s">
        <v>14</v>
      </c>
      <c r="AX110" s="154" t="s">
        <v>757</v>
      </c>
      <c r="AY110" s="154">
        <f>IFERROR(HLOOKUP($AY$1,Deelnemers!$I110:$W110,1,FALSE),0)</f>
        <v>0</v>
      </c>
    </row>
    <row r="111" spans="1:51" s="154" customFormat="1" x14ac:dyDescent="0.25">
      <c r="A111" s="62" t="str">
        <f>CONCATENATE(Deelnemers!$B111," - ",AS111)</f>
        <v>110 - Piet-Hein N.</v>
      </c>
      <c r="B111" s="59">
        <v>110</v>
      </c>
      <c r="C111" s="177" t="s">
        <v>14</v>
      </c>
      <c r="D111" s="60" t="s">
        <v>14</v>
      </c>
      <c r="E111" s="61" t="s">
        <v>307</v>
      </c>
      <c r="F111" s="189" t="str">
        <f>VLOOKUP(Deelnemers!$B111,Deelnemers!$B$129:$D$303,3,0)</f>
        <v>Jumbo Visma</v>
      </c>
      <c r="G111" s="51"/>
      <c r="H111" s="62"/>
      <c r="I111" s="62">
        <v>12</v>
      </c>
      <c r="J111" s="62">
        <v>62</v>
      </c>
      <c r="K111" s="62">
        <v>2</v>
      </c>
      <c r="L111" s="62">
        <v>1</v>
      </c>
      <c r="M111" s="62">
        <v>11</v>
      </c>
      <c r="N111" s="62">
        <v>22</v>
      </c>
      <c r="O111" s="62">
        <v>34</v>
      </c>
      <c r="P111" s="64">
        <v>45</v>
      </c>
      <c r="Q111" s="62">
        <v>56</v>
      </c>
      <c r="R111" s="62">
        <v>71</v>
      </c>
      <c r="S111" s="62">
        <v>14</v>
      </c>
      <c r="T111" s="62">
        <v>78</v>
      </c>
      <c r="U111" s="62">
        <v>73</v>
      </c>
      <c r="V111" s="62">
        <v>101</v>
      </c>
      <c r="W111" s="62">
        <v>112</v>
      </c>
      <c r="X111" s="62"/>
      <c r="Y111" s="62">
        <f>VLOOKUP(Deelnemers!$I111,rennerstabel!$E:$H,4,0)*2</f>
        <v>0</v>
      </c>
      <c r="Z111" s="62">
        <f>VLOOKUP(Deelnemers!$J111,rennerstabel!$E:$H,4,0)</f>
        <v>0</v>
      </c>
      <c r="AA111" s="62">
        <f>VLOOKUP(Deelnemers!$K111,rennerstabel!$E:$H,4,0)</f>
        <v>0</v>
      </c>
      <c r="AB111" s="62">
        <f>VLOOKUP(Deelnemers!$L111,rennerstabel!$E:$H,4,0)</f>
        <v>0</v>
      </c>
      <c r="AC111" s="62">
        <f>VLOOKUP(Deelnemers!$M111,rennerstabel!$E:$H,4,0)</f>
        <v>0</v>
      </c>
      <c r="AD111" s="62">
        <f>VLOOKUP(Deelnemers!$N111,rennerstabel!$E:$H,4,0)</f>
        <v>20</v>
      </c>
      <c r="AE111" s="62">
        <f>VLOOKUP(Deelnemers!$O111,rennerstabel!$E:$H,4,0)</f>
        <v>0</v>
      </c>
      <c r="AF111" s="62">
        <f>VLOOKUP(Deelnemers!$P111,rennerstabel!$E:$H,4,0)</f>
        <v>0</v>
      </c>
      <c r="AG111" s="62">
        <f>VLOOKUP(Deelnemers!$Q111,rennerstabel!$E:$H,4,0)</f>
        <v>0</v>
      </c>
      <c r="AH111" s="62">
        <f>VLOOKUP(Deelnemers!$R111,rennerstabel!$E:$H,4,0)</f>
        <v>0</v>
      </c>
      <c r="AI111" s="62">
        <f>VLOOKUP(Deelnemers!$S111,rennerstabel!$E:$H,4,0)</f>
        <v>0</v>
      </c>
      <c r="AJ111" s="62">
        <f>VLOOKUP(Deelnemers!$T111,rennerstabel!$E:$H,4,0)</f>
        <v>0</v>
      </c>
      <c r="AK111" s="62">
        <f>VLOOKUP(Deelnemers!$U111,rennerstabel!$E:$H,4,0)</f>
        <v>15</v>
      </c>
      <c r="AL111" s="62">
        <f>VLOOKUP(Deelnemers!$V111,rennerstabel!$E:$H,4,0)</f>
        <v>0</v>
      </c>
      <c r="AM111" s="62">
        <f>VLOOKUP(Deelnemers!$W111,rennerstabel!$E:$H,4,0)</f>
        <v>0</v>
      </c>
      <c r="AN111" s="53">
        <f t="shared" si="4"/>
        <v>35</v>
      </c>
      <c r="AO111" s="54">
        <f>VLOOKUP(Deelnemers!$I111,rennerstabel!$E:$K,5,0)*2+VLOOKUP(Deelnemers!$J111,rennerstabel!$E:$K,5,0)+VLOOKUP(Deelnemers!$K111,rennerstabel!$E:$K,5,0)+VLOOKUP(Deelnemers!$L111,rennerstabel!$E:$K,5,0)+VLOOKUP(Deelnemers!$M111,rennerstabel!$E:$K,5,0)+VLOOKUP(Deelnemers!$N111,rennerstabel!$E:$K,5,0)+VLOOKUP(Deelnemers!$O111,rennerstabel!$E:$K,5,0)+VLOOKUP(Deelnemers!$P111,rennerstabel!$E:$K,5,0)+VLOOKUP(Deelnemers!$Q111,rennerstabel!$E:$K,5,0)+VLOOKUP(Deelnemers!$R111,rennerstabel!$E:$K,5,0)+VLOOKUP(Deelnemers!$S111,rennerstabel!$E:$K,5,0)+VLOOKUP(Deelnemers!$T111,rennerstabel!$E:$K,5,0)+VLOOKUP(Deelnemers!$U111,rennerstabel!$E:$K,5,0)+VLOOKUP(Deelnemers!$V111,rennerstabel!$E:$K,5,0)+VLOOKUP(Deelnemers!$W111,rennerstabel!$E:$K,5,0)</f>
        <v>35</v>
      </c>
      <c r="AP111" s="55">
        <f>VLOOKUP(Deelnemers!$I111,rennerstabel!$E:$K,6,0)*2+VLOOKUP(Deelnemers!$J111,rennerstabel!$E:$K,6,0)+VLOOKUP(Deelnemers!$K111,rennerstabel!$E:$K,6,0)+VLOOKUP(Deelnemers!$L111,rennerstabel!$E:$K,6,0)+VLOOKUP(Deelnemers!$M111,rennerstabel!$E:$K,6,0)+VLOOKUP(Deelnemers!$N111,rennerstabel!$E:$K,6,0)+VLOOKUP(Deelnemers!$O111,rennerstabel!$E:$K,6,0)+VLOOKUP(Deelnemers!$P111,rennerstabel!$E:$K,6,0)+VLOOKUP(Deelnemers!$Q111,rennerstabel!$E:$K,6,0)+VLOOKUP(Deelnemers!$R111,rennerstabel!$E:$K,6,0)+VLOOKUP(Deelnemers!$S111,rennerstabel!$E:$K,6,0)+VLOOKUP(Deelnemers!$T111,rennerstabel!$E:$K,6,0)+VLOOKUP(Deelnemers!$U111,rennerstabel!$E:$K,6,0)+VLOOKUP(Deelnemers!$V111,rennerstabel!$E:$K,6,0)+VLOOKUP(Deelnemers!$W111,rennerstabel!$E:$K,6,0)</f>
        <v>0</v>
      </c>
      <c r="AQ111" s="56">
        <f>VLOOKUP(Deelnemers!$I111,rennerstabel!$E:$K,7,0)*2+VLOOKUP(Deelnemers!$J111,rennerstabel!$E:$K,7,0)+VLOOKUP(Deelnemers!$K111,rennerstabel!$E:$K,7,0)+VLOOKUP(Deelnemers!$L111,rennerstabel!$E:$K,7,0)+VLOOKUP(Deelnemers!$M111,rennerstabel!$E:$K,7,0)+VLOOKUP(Deelnemers!$N111,rennerstabel!$E:$K,7,0)+VLOOKUP(Deelnemers!$O111,rennerstabel!$E:$K,7,0)+VLOOKUP(Deelnemers!$P111,rennerstabel!$E:$K,7,0)+VLOOKUP(Deelnemers!$Q111,rennerstabel!$E:$K,7,0)+VLOOKUP(Deelnemers!$R111,rennerstabel!$E:$K,7,0)+VLOOKUP(Deelnemers!$S111,rennerstabel!$E:$K,7,0)+VLOOKUP(Deelnemers!$T111,rennerstabel!$E:$K,7,0)+VLOOKUP(Deelnemers!$U111,rennerstabel!$E:$K,7,0)+VLOOKUP(Deelnemers!$V111,rennerstabel!$E:$K,7,0)+VLOOKUP(Deelnemers!$W111,rennerstabel!$E:$K,7,0)</f>
        <v>0</v>
      </c>
      <c r="AR111" s="63">
        <f>Deelnemers!$AN111</f>
        <v>35</v>
      </c>
      <c r="AS111" s="170" t="s">
        <v>710</v>
      </c>
      <c r="AT111" s="52">
        <f>RANK(Deelnemers!$AN111,Deelnemers!$AN$2:$AN$125)</f>
        <v>64</v>
      </c>
      <c r="AU111" s="154">
        <f t="shared" si="3"/>
        <v>1</v>
      </c>
      <c r="AV111" s="22" t="s">
        <v>14</v>
      </c>
      <c r="AX111" s="154" t="s">
        <v>758</v>
      </c>
      <c r="AY111" s="154">
        <f>IFERROR(HLOOKUP($AY$1,Deelnemers!$I111:$W111,1,FALSE),0)</f>
        <v>0</v>
      </c>
    </row>
    <row r="112" spans="1:51" s="154" customFormat="1" x14ac:dyDescent="0.25">
      <c r="A112" s="52" t="str">
        <f>CONCATENATE(Deelnemers!$B112," - ",AS112)</f>
        <v>111 - Cindy van den B.</v>
      </c>
      <c r="B112" s="49">
        <v>111</v>
      </c>
      <c r="C112" s="176" t="s">
        <v>711</v>
      </c>
      <c r="D112" s="181" t="s">
        <v>14</v>
      </c>
      <c r="E112" s="51" t="s">
        <v>739</v>
      </c>
      <c r="F112" s="190" t="str">
        <f>VLOOKUP(Deelnemers!$B112,Deelnemers!$B$129:$D$303,3,0)</f>
        <v>Deceuninck - Quick Step</v>
      </c>
      <c r="G112" s="51"/>
      <c r="H112" s="52"/>
      <c r="I112" s="52">
        <v>11</v>
      </c>
      <c r="J112" s="52">
        <v>1</v>
      </c>
      <c r="K112" s="52">
        <v>3</v>
      </c>
      <c r="L112" s="52">
        <v>4</v>
      </c>
      <c r="M112" s="52">
        <v>12</v>
      </c>
      <c r="N112" s="52">
        <v>14</v>
      </c>
      <c r="O112" s="52">
        <v>21</v>
      </c>
      <c r="P112" s="52">
        <v>22</v>
      </c>
      <c r="Q112" s="52">
        <v>51</v>
      </c>
      <c r="R112" s="52">
        <v>73</v>
      </c>
      <c r="S112" s="52">
        <v>81</v>
      </c>
      <c r="T112" s="52">
        <v>111</v>
      </c>
      <c r="U112" s="52">
        <v>103</v>
      </c>
      <c r="V112" s="52">
        <v>183</v>
      </c>
      <c r="W112" s="52">
        <v>191</v>
      </c>
      <c r="X112" s="52"/>
      <c r="Y112" s="52">
        <f>VLOOKUP(Deelnemers!$I112,rennerstabel!$E:$H,4,0)*2</f>
        <v>0</v>
      </c>
      <c r="Z112" s="52">
        <f>VLOOKUP(Deelnemers!$J112,rennerstabel!$E:$H,4,0)</f>
        <v>0</v>
      </c>
      <c r="AA112" s="52">
        <f>VLOOKUP(Deelnemers!$K112,rennerstabel!$E:$H,4,0)</f>
        <v>0</v>
      </c>
      <c r="AB112" s="52">
        <f>VLOOKUP(Deelnemers!$L112,rennerstabel!$E:$H,4,0)</f>
        <v>0</v>
      </c>
      <c r="AC112" s="52">
        <f>VLOOKUP(Deelnemers!$M112,rennerstabel!$E:$H,4,0)</f>
        <v>0</v>
      </c>
      <c r="AD112" s="52">
        <f>VLOOKUP(Deelnemers!$N112,rennerstabel!$E:$H,4,0)</f>
        <v>0</v>
      </c>
      <c r="AE112" s="52">
        <f>VLOOKUP(Deelnemers!$O112,rennerstabel!$E:$H,4,0)</f>
        <v>0</v>
      </c>
      <c r="AF112" s="52">
        <f>VLOOKUP(Deelnemers!$P112,rennerstabel!$E:$H,4,0)</f>
        <v>20</v>
      </c>
      <c r="AG112" s="52">
        <f>VLOOKUP(Deelnemers!$Q112,rennerstabel!$E:$H,4,0)</f>
        <v>0</v>
      </c>
      <c r="AH112" s="52">
        <f>VLOOKUP(Deelnemers!$R112,rennerstabel!$E:$H,4,0)</f>
        <v>15</v>
      </c>
      <c r="AI112" s="52">
        <f>VLOOKUP(Deelnemers!$S112,rennerstabel!$E:$H,4,0)</f>
        <v>10</v>
      </c>
      <c r="AJ112" s="52">
        <f>VLOOKUP(Deelnemers!$T112,rennerstabel!$E:$H,4,0)</f>
        <v>0</v>
      </c>
      <c r="AK112" s="52">
        <f>VLOOKUP(Deelnemers!$U112,rennerstabel!$E:$H,4,0)</f>
        <v>0</v>
      </c>
      <c r="AL112" s="52">
        <f>VLOOKUP(Deelnemers!$V112,rennerstabel!$E:$H,4,0)</f>
        <v>35</v>
      </c>
      <c r="AM112" s="52">
        <f>VLOOKUP(Deelnemers!$W112,rennerstabel!$E:$H,4,0)</f>
        <v>0</v>
      </c>
      <c r="AN112" s="53">
        <f t="shared" si="4"/>
        <v>80</v>
      </c>
      <c r="AO112" s="54">
        <f>VLOOKUP(Deelnemers!$I112,rennerstabel!$E:$K,5,0)*2+VLOOKUP(Deelnemers!$J112,rennerstabel!$E:$K,5,0)+VLOOKUP(Deelnemers!$K112,rennerstabel!$E:$K,5,0)+VLOOKUP(Deelnemers!$L112,rennerstabel!$E:$K,5,0)+VLOOKUP(Deelnemers!$M112,rennerstabel!$E:$K,5,0)+VLOOKUP(Deelnemers!$N112,rennerstabel!$E:$K,5,0)+VLOOKUP(Deelnemers!$O112,rennerstabel!$E:$K,5,0)+VLOOKUP(Deelnemers!$P112,rennerstabel!$E:$K,5,0)+VLOOKUP(Deelnemers!$Q112,rennerstabel!$E:$K,5,0)+VLOOKUP(Deelnemers!$R112,rennerstabel!$E:$K,5,0)+VLOOKUP(Deelnemers!$S112,rennerstabel!$E:$K,5,0)+VLOOKUP(Deelnemers!$T112,rennerstabel!$E:$K,5,0)+VLOOKUP(Deelnemers!$U112,rennerstabel!$E:$K,5,0)+VLOOKUP(Deelnemers!$V112,rennerstabel!$E:$K,5,0)+VLOOKUP(Deelnemers!$W112,rennerstabel!$E:$K,5,0)</f>
        <v>80</v>
      </c>
      <c r="AP112" s="55">
        <f>VLOOKUP(Deelnemers!$I112,rennerstabel!$E:$K,6,0)*2+VLOOKUP(Deelnemers!$J112,rennerstabel!$E:$K,6,0)+VLOOKUP(Deelnemers!$K112,rennerstabel!$E:$K,6,0)+VLOOKUP(Deelnemers!$L112,rennerstabel!$E:$K,6,0)+VLOOKUP(Deelnemers!$M112,rennerstabel!$E:$K,6,0)+VLOOKUP(Deelnemers!$N112,rennerstabel!$E:$K,6,0)+VLOOKUP(Deelnemers!$O112,rennerstabel!$E:$K,6,0)+VLOOKUP(Deelnemers!$P112,rennerstabel!$E:$K,6,0)+VLOOKUP(Deelnemers!$Q112,rennerstabel!$E:$K,6,0)+VLOOKUP(Deelnemers!$R112,rennerstabel!$E:$K,6,0)+VLOOKUP(Deelnemers!$S112,rennerstabel!$E:$K,6,0)+VLOOKUP(Deelnemers!$T112,rennerstabel!$E:$K,6,0)+VLOOKUP(Deelnemers!$U112,rennerstabel!$E:$K,6,0)+VLOOKUP(Deelnemers!$V112,rennerstabel!$E:$K,6,0)+VLOOKUP(Deelnemers!$W112,rennerstabel!$E:$K,6,0)</f>
        <v>0</v>
      </c>
      <c r="AQ112" s="56">
        <f>VLOOKUP(Deelnemers!$I112,rennerstabel!$E:$K,7,0)*2+VLOOKUP(Deelnemers!$J112,rennerstabel!$E:$K,7,0)+VLOOKUP(Deelnemers!$K112,rennerstabel!$E:$K,7,0)+VLOOKUP(Deelnemers!$L112,rennerstabel!$E:$K,7,0)+VLOOKUP(Deelnemers!$M112,rennerstabel!$E:$K,7,0)+VLOOKUP(Deelnemers!$N112,rennerstabel!$E:$K,7,0)+VLOOKUP(Deelnemers!$O112,rennerstabel!$E:$K,7,0)+VLOOKUP(Deelnemers!$P112,rennerstabel!$E:$K,7,0)+VLOOKUP(Deelnemers!$Q112,rennerstabel!$E:$K,7,0)+VLOOKUP(Deelnemers!$R112,rennerstabel!$E:$K,7,0)+VLOOKUP(Deelnemers!$S112,rennerstabel!$E:$K,7,0)+VLOOKUP(Deelnemers!$T112,rennerstabel!$E:$K,7,0)+VLOOKUP(Deelnemers!$U112,rennerstabel!$E:$K,7,0)+VLOOKUP(Deelnemers!$V112,rennerstabel!$E:$K,7,0)+VLOOKUP(Deelnemers!$W112,rennerstabel!$E:$K,7,0)</f>
        <v>0</v>
      </c>
      <c r="AR112" s="58">
        <f>Deelnemers!$AN112</f>
        <v>80</v>
      </c>
      <c r="AS112" s="170" t="s">
        <v>716</v>
      </c>
      <c r="AT112" s="52">
        <f>RANK(Deelnemers!$AN112,Deelnemers!$AN$2:$AN$125)</f>
        <v>5</v>
      </c>
      <c r="AU112" s="154">
        <f t="shared" si="3"/>
        <v>1</v>
      </c>
      <c r="AV112" s="22" t="s">
        <v>14</v>
      </c>
      <c r="AX112" s="154" t="s">
        <v>757</v>
      </c>
      <c r="AY112" s="154">
        <f>IFERROR(HLOOKUP($AY$1,Deelnemers!$I112:$W112,1,FALSE),0)</f>
        <v>0</v>
      </c>
    </row>
    <row r="113" spans="1:51" s="154" customFormat="1" x14ac:dyDescent="0.25">
      <c r="A113" s="62" t="str">
        <f>CONCATENATE(Deelnemers!$B113," - ",AS113)</f>
        <v>112 - Mieke L.</v>
      </c>
      <c r="B113" s="59">
        <v>112</v>
      </c>
      <c r="C113" s="177" t="s">
        <v>714</v>
      </c>
      <c r="D113" s="60" t="s">
        <v>631</v>
      </c>
      <c r="E113" s="61" t="s">
        <v>739</v>
      </c>
      <c r="F113" s="189" t="str">
        <f>VLOOKUP(Deelnemers!$B113,Deelnemers!$B$129:$D$303,3,0)</f>
        <v>Cofidis</v>
      </c>
      <c r="G113" s="51"/>
      <c r="H113" s="62"/>
      <c r="I113" s="62">
        <v>11</v>
      </c>
      <c r="J113" s="62">
        <v>12</v>
      </c>
      <c r="K113" s="62">
        <v>1</v>
      </c>
      <c r="L113" s="62">
        <v>8</v>
      </c>
      <c r="M113" s="62">
        <v>184</v>
      </c>
      <c r="N113" s="62">
        <v>51</v>
      </c>
      <c r="O113" s="62">
        <v>111</v>
      </c>
      <c r="P113" s="64">
        <v>171</v>
      </c>
      <c r="Q113" s="62">
        <v>104</v>
      </c>
      <c r="R113" s="62">
        <v>21</v>
      </c>
      <c r="S113" s="62">
        <v>73</v>
      </c>
      <c r="T113" s="62">
        <v>22</v>
      </c>
      <c r="U113" s="62">
        <v>152</v>
      </c>
      <c r="V113" s="62">
        <v>182</v>
      </c>
      <c r="W113" s="62">
        <v>91</v>
      </c>
      <c r="X113" s="62"/>
      <c r="Y113" s="62">
        <f>VLOOKUP(Deelnemers!$I113,rennerstabel!$E:$H,4,0)*2</f>
        <v>0</v>
      </c>
      <c r="Z113" s="62">
        <f>VLOOKUP(Deelnemers!$J113,rennerstabel!$E:$H,4,0)</f>
        <v>0</v>
      </c>
      <c r="AA113" s="62">
        <f>VLOOKUP(Deelnemers!$K113,rennerstabel!$E:$H,4,0)</f>
        <v>0</v>
      </c>
      <c r="AB113" s="62">
        <f>VLOOKUP(Deelnemers!$L113,rennerstabel!$E:$H,4,0)</f>
        <v>0</v>
      </c>
      <c r="AC113" s="62">
        <f>VLOOKUP(Deelnemers!$M113,rennerstabel!$E:$H,4,0)</f>
        <v>0</v>
      </c>
      <c r="AD113" s="62">
        <f>VLOOKUP(Deelnemers!$N113,rennerstabel!$E:$H,4,0)</f>
        <v>0</v>
      </c>
      <c r="AE113" s="62">
        <f>VLOOKUP(Deelnemers!$O113,rennerstabel!$E:$H,4,0)</f>
        <v>0</v>
      </c>
      <c r="AF113" s="62">
        <f>VLOOKUP(Deelnemers!$P113,rennerstabel!$E:$H,4,0)</f>
        <v>0</v>
      </c>
      <c r="AG113" s="62">
        <f>VLOOKUP(Deelnemers!$Q113,rennerstabel!$E:$H,4,0)</f>
        <v>0</v>
      </c>
      <c r="AH113" s="62">
        <f>VLOOKUP(Deelnemers!$R113,rennerstabel!$E:$H,4,0)</f>
        <v>0</v>
      </c>
      <c r="AI113" s="62">
        <f>VLOOKUP(Deelnemers!$S113,rennerstabel!$E:$H,4,0)</f>
        <v>15</v>
      </c>
      <c r="AJ113" s="62">
        <f>VLOOKUP(Deelnemers!$T113,rennerstabel!$E:$H,4,0)</f>
        <v>20</v>
      </c>
      <c r="AK113" s="62">
        <f>VLOOKUP(Deelnemers!$U113,rennerstabel!$E:$H,4,0)</f>
        <v>9</v>
      </c>
      <c r="AL113" s="62">
        <f>VLOOKUP(Deelnemers!$V113,rennerstabel!$E:$H,4,0)</f>
        <v>0</v>
      </c>
      <c r="AM113" s="62">
        <f>VLOOKUP(Deelnemers!$W113,rennerstabel!$E:$H,4,0)</f>
        <v>0</v>
      </c>
      <c r="AN113" s="53">
        <f t="shared" si="4"/>
        <v>44</v>
      </c>
      <c r="AO113" s="54">
        <f>VLOOKUP(Deelnemers!$I113,rennerstabel!$E:$K,5,0)*2+VLOOKUP(Deelnemers!$J113,rennerstabel!$E:$K,5,0)+VLOOKUP(Deelnemers!$K113,rennerstabel!$E:$K,5,0)+VLOOKUP(Deelnemers!$L113,rennerstabel!$E:$K,5,0)+VLOOKUP(Deelnemers!$M113,rennerstabel!$E:$K,5,0)+VLOOKUP(Deelnemers!$N113,rennerstabel!$E:$K,5,0)+VLOOKUP(Deelnemers!$O113,rennerstabel!$E:$K,5,0)+VLOOKUP(Deelnemers!$P113,rennerstabel!$E:$K,5,0)+VLOOKUP(Deelnemers!$Q113,rennerstabel!$E:$K,5,0)+VLOOKUP(Deelnemers!$R113,rennerstabel!$E:$K,5,0)+VLOOKUP(Deelnemers!$S113,rennerstabel!$E:$K,5,0)+VLOOKUP(Deelnemers!$T113,rennerstabel!$E:$K,5,0)+VLOOKUP(Deelnemers!$U113,rennerstabel!$E:$K,5,0)+VLOOKUP(Deelnemers!$V113,rennerstabel!$E:$K,5,0)+VLOOKUP(Deelnemers!$W113,rennerstabel!$E:$K,5,0)</f>
        <v>44</v>
      </c>
      <c r="AP113" s="55">
        <f>VLOOKUP(Deelnemers!$I113,rennerstabel!$E:$K,6,0)*2+VLOOKUP(Deelnemers!$J113,rennerstabel!$E:$K,6,0)+VLOOKUP(Deelnemers!$K113,rennerstabel!$E:$K,6,0)+VLOOKUP(Deelnemers!$L113,rennerstabel!$E:$K,6,0)+VLOOKUP(Deelnemers!$M113,rennerstabel!$E:$K,6,0)+VLOOKUP(Deelnemers!$N113,rennerstabel!$E:$K,6,0)+VLOOKUP(Deelnemers!$O113,rennerstabel!$E:$K,6,0)+VLOOKUP(Deelnemers!$P113,rennerstabel!$E:$K,6,0)+VLOOKUP(Deelnemers!$Q113,rennerstabel!$E:$K,6,0)+VLOOKUP(Deelnemers!$R113,rennerstabel!$E:$K,6,0)+VLOOKUP(Deelnemers!$S113,rennerstabel!$E:$K,6,0)+VLOOKUP(Deelnemers!$T113,rennerstabel!$E:$K,6,0)+VLOOKUP(Deelnemers!$U113,rennerstabel!$E:$K,6,0)+VLOOKUP(Deelnemers!$V113,rennerstabel!$E:$K,6,0)+VLOOKUP(Deelnemers!$W113,rennerstabel!$E:$K,6,0)</f>
        <v>0</v>
      </c>
      <c r="AQ113" s="56">
        <f>VLOOKUP(Deelnemers!$I113,rennerstabel!$E:$K,7,0)*2+VLOOKUP(Deelnemers!$J113,rennerstabel!$E:$K,7,0)+VLOOKUP(Deelnemers!$K113,rennerstabel!$E:$K,7,0)+VLOOKUP(Deelnemers!$L113,rennerstabel!$E:$K,7,0)+VLOOKUP(Deelnemers!$M113,rennerstabel!$E:$K,7,0)+VLOOKUP(Deelnemers!$N113,rennerstabel!$E:$K,7,0)+VLOOKUP(Deelnemers!$O113,rennerstabel!$E:$K,7,0)+VLOOKUP(Deelnemers!$P113,rennerstabel!$E:$K,7,0)+VLOOKUP(Deelnemers!$Q113,rennerstabel!$E:$K,7,0)+VLOOKUP(Deelnemers!$R113,rennerstabel!$E:$K,7,0)+VLOOKUP(Deelnemers!$S113,rennerstabel!$E:$K,7,0)+VLOOKUP(Deelnemers!$T113,rennerstabel!$E:$K,7,0)+VLOOKUP(Deelnemers!$U113,rennerstabel!$E:$K,7,0)+VLOOKUP(Deelnemers!$V113,rennerstabel!$E:$K,7,0)+VLOOKUP(Deelnemers!$W113,rennerstabel!$E:$K,7,0)</f>
        <v>0</v>
      </c>
      <c r="AR113" s="63">
        <f>Deelnemers!$AN113</f>
        <v>44</v>
      </c>
      <c r="AS113" s="170" t="s">
        <v>715</v>
      </c>
      <c r="AT113" s="52">
        <f>RANK(Deelnemers!$AN113,Deelnemers!$AN$2:$AN$125)</f>
        <v>56</v>
      </c>
      <c r="AU113" s="154">
        <f t="shared" si="3"/>
        <v>1</v>
      </c>
      <c r="AV113" s="22" t="s">
        <v>14</v>
      </c>
      <c r="AX113" s="154" t="s">
        <v>757</v>
      </c>
      <c r="AY113" s="154">
        <f>IFERROR(HLOOKUP($AY$1,Deelnemers!$I113:$W113,1,FALSE),0)</f>
        <v>0</v>
      </c>
    </row>
    <row r="114" spans="1:51" s="154" customFormat="1" x14ac:dyDescent="0.25">
      <c r="A114" s="52" t="str">
        <f>CONCATENATE(Deelnemers!$B114," - ",AS114)</f>
        <v>113 - Frank van de S.</v>
      </c>
      <c r="B114" s="49">
        <v>113</v>
      </c>
      <c r="C114" s="176" t="s">
        <v>717</v>
      </c>
      <c r="D114" s="51" t="s">
        <v>14</v>
      </c>
      <c r="E114" s="51" t="s">
        <v>302</v>
      </c>
      <c r="F114" s="190" t="str">
        <f>VLOOKUP(Deelnemers!$B114,Deelnemers!$B$129:$D$303,3,0)</f>
        <v>Lotto Soudal</v>
      </c>
      <c r="G114" s="51"/>
      <c r="H114" s="52"/>
      <c r="I114" s="52">
        <v>1</v>
      </c>
      <c r="J114" s="52">
        <v>11</v>
      </c>
      <c r="K114" s="52">
        <v>12</v>
      </c>
      <c r="L114" s="52">
        <v>14</v>
      </c>
      <c r="M114" s="52">
        <v>21</v>
      </c>
      <c r="N114" s="52">
        <v>33</v>
      </c>
      <c r="O114" s="52">
        <v>41</v>
      </c>
      <c r="P114" s="52">
        <v>43</v>
      </c>
      <c r="Q114" s="52">
        <v>71</v>
      </c>
      <c r="R114" s="52">
        <v>74</v>
      </c>
      <c r="S114" s="52">
        <v>103</v>
      </c>
      <c r="T114" s="52">
        <v>112</v>
      </c>
      <c r="U114" s="52">
        <v>174</v>
      </c>
      <c r="V114" s="52">
        <v>184</v>
      </c>
      <c r="W114" s="52">
        <v>192</v>
      </c>
      <c r="X114" s="52"/>
      <c r="Y114" s="52">
        <f>VLOOKUP(Deelnemers!$I114,rennerstabel!$E:$H,4,0)*2</f>
        <v>0</v>
      </c>
      <c r="Z114" s="52">
        <f>VLOOKUP(Deelnemers!$J114,rennerstabel!$E:$H,4,0)</f>
        <v>0</v>
      </c>
      <c r="AA114" s="52">
        <f>VLOOKUP(Deelnemers!$K114,rennerstabel!$E:$H,4,0)</f>
        <v>0</v>
      </c>
      <c r="AB114" s="52">
        <f>VLOOKUP(Deelnemers!$L114,rennerstabel!$E:$H,4,0)</f>
        <v>0</v>
      </c>
      <c r="AC114" s="52">
        <f>VLOOKUP(Deelnemers!$M114,rennerstabel!$E:$H,4,0)</f>
        <v>0</v>
      </c>
      <c r="AD114" s="52">
        <f>VLOOKUP(Deelnemers!$N114,rennerstabel!$E:$H,4,0)</f>
        <v>0</v>
      </c>
      <c r="AE114" s="52">
        <f>VLOOKUP(Deelnemers!$O114,rennerstabel!$E:$H,4,0)</f>
        <v>0</v>
      </c>
      <c r="AF114" s="52">
        <f>VLOOKUP(Deelnemers!$P114,rennerstabel!$E:$H,4,0)</f>
        <v>5</v>
      </c>
      <c r="AG114" s="52">
        <f>VLOOKUP(Deelnemers!$Q114,rennerstabel!$E:$H,4,0)</f>
        <v>0</v>
      </c>
      <c r="AH114" s="52">
        <f>VLOOKUP(Deelnemers!$R114,rennerstabel!$E:$H,4,0)</f>
        <v>0</v>
      </c>
      <c r="AI114" s="52">
        <f>VLOOKUP(Deelnemers!$S114,rennerstabel!$E:$H,4,0)</f>
        <v>0</v>
      </c>
      <c r="AJ114" s="52">
        <f>VLOOKUP(Deelnemers!$T114,rennerstabel!$E:$H,4,0)</f>
        <v>0</v>
      </c>
      <c r="AK114" s="52">
        <f>VLOOKUP(Deelnemers!$U114,rennerstabel!$E:$H,4,0)</f>
        <v>6</v>
      </c>
      <c r="AL114" s="52">
        <f>VLOOKUP(Deelnemers!$V114,rennerstabel!$E:$H,4,0)</f>
        <v>0</v>
      </c>
      <c r="AM114" s="52">
        <f>VLOOKUP(Deelnemers!$W114,rennerstabel!$E:$H,4,0)</f>
        <v>0</v>
      </c>
      <c r="AN114" s="53">
        <f t="shared" si="4"/>
        <v>11</v>
      </c>
      <c r="AO114" s="54">
        <f>VLOOKUP(Deelnemers!$I114,rennerstabel!$E:$K,5,0)*2+VLOOKUP(Deelnemers!$J114,rennerstabel!$E:$K,5,0)+VLOOKUP(Deelnemers!$K114,rennerstabel!$E:$K,5,0)+VLOOKUP(Deelnemers!$L114,rennerstabel!$E:$K,5,0)+VLOOKUP(Deelnemers!$M114,rennerstabel!$E:$K,5,0)+VLOOKUP(Deelnemers!$N114,rennerstabel!$E:$K,5,0)+VLOOKUP(Deelnemers!$O114,rennerstabel!$E:$K,5,0)+VLOOKUP(Deelnemers!$P114,rennerstabel!$E:$K,5,0)+VLOOKUP(Deelnemers!$Q114,rennerstabel!$E:$K,5,0)+VLOOKUP(Deelnemers!$R114,rennerstabel!$E:$K,5,0)+VLOOKUP(Deelnemers!$S114,rennerstabel!$E:$K,5,0)+VLOOKUP(Deelnemers!$T114,rennerstabel!$E:$K,5,0)+VLOOKUP(Deelnemers!$U114,rennerstabel!$E:$K,5,0)+VLOOKUP(Deelnemers!$V114,rennerstabel!$E:$K,5,0)+VLOOKUP(Deelnemers!$W114,rennerstabel!$E:$K,5,0)</f>
        <v>11</v>
      </c>
      <c r="AP114" s="55">
        <f>VLOOKUP(Deelnemers!$I114,rennerstabel!$E:$K,6,0)*2+VLOOKUP(Deelnemers!$J114,rennerstabel!$E:$K,6,0)+VLOOKUP(Deelnemers!$K114,rennerstabel!$E:$K,6,0)+VLOOKUP(Deelnemers!$L114,rennerstabel!$E:$K,6,0)+VLOOKUP(Deelnemers!$M114,rennerstabel!$E:$K,6,0)+VLOOKUP(Deelnemers!$N114,rennerstabel!$E:$K,6,0)+VLOOKUP(Deelnemers!$O114,rennerstabel!$E:$K,6,0)+VLOOKUP(Deelnemers!$P114,rennerstabel!$E:$K,6,0)+VLOOKUP(Deelnemers!$Q114,rennerstabel!$E:$K,6,0)+VLOOKUP(Deelnemers!$R114,rennerstabel!$E:$K,6,0)+VLOOKUP(Deelnemers!$S114,rennerstabel!$E:$K,6,0)+VLOOKUP(Deelnemers!$T114,rennerstabel!$E:$K,6,0)+VLOOKUP(Deelnemers!$U114,rennerstabel!$E:$K,6,0)+VLOOKUP(Deelnemers!$V114,rennerstabel!$E:$K,6,0)+VLOOKUP(Deelnemers!$W114,rennerstabel!$E:$K,6,0)</f>
        <v>0</v>
      </c>
      <c r="AQ114" s="56">
        <f>VLOOKUP(Deelnemers!$I114,rennerstabel!$E:$K,7,0)*2+VLOOKUP(Deelnemers!$J114,rennerstabel!$E:$K,7,0)+VLOOKUP(Deelnemers!$K114,rennerstabel!$E:$K,7,0)+VLOOKUP(Deelnemers!$L114,rennerstabel!$E:$K,7,0)+VLOOKUP(Deelnemers!$M114,rennerstabel!$E:$K,7,0)+VLOOKUP(Deelnemers!$N114,rennerstabel!$E:$K,7,0)+VLOOKUP(Deelnemers!$O114,rennerstabel!$E:$K,7,0)+VLOOKUP(Deelnemers!$P114,rennerstabel!$E:$K,7,0)+VLOOKUP(Deelnemers!$Q114,rennerstabel!$E:$K,7,0)+VLOOKUP(Deelnemers!$R114,rennerstabel!$E:$K,7,0)+VLOOKUP(Deelnemers!$S114,rennerstabel!$E:$K,7,0)+VLOOKUP(Deelnemers!$T114,rennerstabel!$E:$K,7,0)+VLOOKUP(Deelnemers!$U114,rennerstabel!$E:$K,7,0)+VLOOKUP(Deelnemers!$V114,rennerstabel!$E:$K,7,0)+VLOOKUP(Deelnemers!$W114,rennerstabel!$E:$K,7,0)</f>
        <v>0</v>
      </c>
      <c r="AR114" s="58">
        <f>Deelnemers!$AN114</f>
        <v>11</v>
      </c>
      <c r="AS114" s="170" t="s">
        <v>718</v>
      </c>
      <c r="AT114" s="52">
        <f>RANK(Deelnemers!$AN114,Deelnemers!$AN$2:$AN$125)</f>
        <v>112</v>
      </c>
      <c r="AU114" s="154">
        <f t="shared" si="3"/>
        <v>1</v>
      </c>
      <c r="AV114" s="22" t="s">
        <v>14</v>
      </c>
      <c r="AX114" s="154" t="s">
        <v>758</v>
      </c>
      <c r="AY114" s="154">
        <f>IFERROR(HLOOKUP($AY$1,Deelnemers!$I114:$W114,1,FALSE),0)</f>
        <v>0</v>
      </c>
    </row>
    <row r="115" spans="1:51" s="154" customFormat="1" x14ac:dyDescent="0.25">
      <c r="A115" s="62" t="str">
        <f>CONCATENATE(Deelnemers!$B115," - ",AS115)</f>
        <v>114 - Jack van W.</v>
      </c>
      <c r="B115" s="59">
        <v>114</v>
      </c>
      <c r="C115" s="177" t="s">
        <v>721</v>
      </c>
      <c r="D115" s="60" t="s">
        <v>720</v>
      </c>
      <c r="E115" s="51" t="s">
        <v>739</v>
      </c>
      <c r="F115" s="189" t="str">
        <f>VLOOKUP(Deelnemers!$B115,Deelnemers!$B$129:$D$303,3,0)</f>
        <v>Team Ineos Grenadiers</v>
      </c>
      <c r="G115" s="51"/>
      <c r="H115" s="62"/>
      <c r="I115" s="62">
        <v>11</v>
      </c>
      <c r="J115" s="62">
        <v>51</v>
      </c>
      <c r="K115" s="62">
        <v>191</v>
      </c>
      <c r="L115" s="62">
        <v>73</v>
      </c>
      <c r="M115" s="62">
        <v>21</v>
      </c>
      <c r="N115" s="62">
        <v>12</v>
      </c>
      <c r="O115" s="62">
        <v>203</v>
      </c>
      <c r="P115" s="64">
        <v>8</v>
      </c>
      <c r="Q115" s="62">
        <v>152</v>
      </c>
      <c r="R115" s="62">
        <v>165</v>
      </c>
      <c r="S115" s="62">
        <v>103</v>
      </c>
      <c r="T115" s="62">
        <v>74</v>
      </c>
      <c r="U115" s="62">
        <v>111</v>
      </c>
      <c r="V115" s="62">
        <v>2</v>
      </c>
      <c r="W115" s="62">
        <v>1</v>
      </c>
      <c r="X115" s="62"/>
      <c r="Y115" s="62">
        <f>VLOOKUP(Deelnemers!$I115,rennerstabel!$E:$H,4,0)*2</f>
        <v>0</v>
      </c>
      <c r="Z115" s="62">
        <f>VLOOKUP(Deelnemers!$J115,rennerstabel!$E:$H,4,0)</f>
        <v>0</v>
      </c>
      <c r="AA115" s="62">
        <f>VLOOKUP(Deelnemers!$K115,rennerstabel!$E:$H,4,0)</f>
        <v>0</v>
      </c>
      <c r="AB115" s="62">
        <f>VLOOKUP(Deelnemers!$L115,rennerstabel!$E:$H,4,0)</f>
        <v>15</v>
      </c>
      <c r="AC115" s="62">
        <f>VLOOKUP(Deelnemers!$M115,rennerstabel!$E:$H,4,0)</f>
        <v>0</v>
      </c>
      <c r="AD115" s="62">
        <f>VLOOKUP(Deelnemers!$N115,rennerstabel!$E:$H,4,0)</f>
        <v>0</v>
      </c>
      <c r="AE115" s="62">
        <f>VLOOKUP(Deelnemers!$O115,rennerstabel!$E:$H,4,0)</f>
        <v>8</v>
      </c>
      <c r="AF115" s="62">
        <f>VLOOKUP(Deelnemers!$P115,rennerstabel!$E:$H,4,0)</f>
        <v>0</v>
      </c>
      <c r="AG115" s="62">
        <f>VLOOKUP(Deelnemers!$Q115,rennerstabel!$E:$H,4,0)</f>
        <v>9</v>
      </c>
      <c r="AH115" s="62">
        <f>VLOOKUP(Deelnemers!$R115,rennerstabel!$E:$H,4,0)</f>
        <v>0</v>
      </c>
      <c r="AI115" s="62">
        <f>VLOOKUP(Deelnemers!$S115,rennerstabel!$E:$H,4,0)</f>
        <v>0</v>
      </c>
      <c r="AJ115" s="62">
        <f>VLOOKUP(Deelnemers!$T115,rennerstabel!$E:$H,4,0)</f>
        <v>0</v>
      </c>
      <c r="AK115" s="62">
        <f>VLOOKUP(Deelnemers!$U115,rennerstabel!$E:$H,4,0)</f>
        <v>0</v>
      </c>
      <c r="AL115" s="62">
        <f>VLOOKUP(Deelnemers!$V115,rennerstabel!$E:$H,4,0)</f>
        <v>0</v>
      </c>
      <c r="AM115" s="62">
        <f>VLOOKUP(Deelnemers!$W115,rennerstabel!$E:$H,4,0)</f>
        <v>0</v>
      </c>
      <c r="AN115" s="53">
        <f t="shared" si="4"/>
        <v>32</v>
      </c>
      <c r="AO115" s="54">
        <f>VLOOKUP(Deelnemers!$I115,rennerstabel!$E:$K,5,0)*2+VLOOKUP(Deelnemers!$J115,rennerstabel!$E:$K,5,0)+VLOOKUP(Deelnemers!$K115,rennerstabel!$E:$K,5,0)+VLOOKUP(Deelnemers!$L115,rennerstabel!$E:$K,5,0)+VLOOKUP(Deelnemers!$M115,rennerstabel!$E:$K,5,0)+VLOOKUP(Deelnemers!$N115,rennerstabel!$E:$K,5,0)+VLOOKUP(Deelnemers!$O115,rennerstabel!$E:$K,5,0)+VLOOKUP(Deelnemers!$P115,rennerstabel!$E:$K,5,0)+VLOOKUP(Deelnemers!$Q115,rennerstabel!$E:$K,5,0)+VLOOKUP(Deelnemers!$R115,rennerstabel!$E:$K,5,0)+VLOOKUP(Deelnemers!$S115,rennerstabel!$E:$K,5,0)+VLOOKUP(Deelnemers!$T115,rennerstabel!$E:$K,5,0)+VLOOKUP(Deelnemers!$U115,rennerstabel!$E:$K,5,0)+VLOOKUP(Deelnemers!$V115,rennerstabel!$E:$K,5,0)+VLOOKUP(Deelnemers!$W115,rennerstabel!$E:$K,5,0)</f>
        <v>32</v>
      </c>
      <c r="AP115" s="55">
        <f>VLOOKUP(Deelnemers!$I115,rennerstabel!$E:$K,6,0)*2+VLOOKUP(Deelnemers!$J115,rennerstabel!$E:$K,6,0)+VLOOKUP(Deelnemers!$K115,rennerstabel!$E:$K,6,0)+VLOOKUP(Deelnemers!$L115,rennerstabel!$E:$K,6,0)+VLOOKUP(Deelnemers!$M115,rennerstabel!$E:$K,6,0)+VLOOKUP(Deelnemers!$N115,rennerstabel!$E:$K,6,0)+VLOOKUP(Deelnemers!$O115,rennerstabel!$E:$K,6,0)+VLOOKUP(Deelnemers!$P115,rennerstabel!$E:$K,6,0)+VLOOKUP(Deelnemers!$Q115,rennerstabel!$E:$K,6,0)+VLOOKUP(Deelnemers!$R115,rennerstabel!$E:$K,6,0)+VLOOKUP(Deelnemers!$S115,rennerstabel!$E:$K,6,0)+VLOOKUP(Deelnemers!$T115,rennerstabel!$E:$K,6,0)+VLOOKUP(Deelnemers!$U115,rennerstabel!$E:$K,6,0)+VLOOKUP(Deelnemers!$V115,rennerstabel!$E:$K,6,0)+VLOOKUP(Deelnemers!$W115,rennerstabel!$E:$K,6,0)</f>
        <v>0</v>
      </c>
      <c r="AQ115" s="56">
        <f>VLOOKUP(Deelnemers!$I115,rennerstabel!$E:$K,7,0)*2+VLOOKUP(Deelnemers!$J115,rennerstabel!$E:$K,7,0)+VLOOKUP(Deelnemers!$K115,rennerstabel!$E:$K,7,0)+VLOOKUP(Deelnemers!$L115,rennerstabel!$E:$K,7,0)+VLOOKUP(Deelnemers!$M115,rennerstabel!$E:$K,7,0)+VLOOKUP(Deelnemers!$N115,rennerstabel!$E:$K,7,0)+VLOOKUP(Deelnemers!$O115,rennerstabel!$E:$K,7,0)+VLOOKUP(Deelnemers!$P115,rennerstabel!$E:$K,7,0)+VLOOKUP(Deelnemers!$Q115,rennerstabel!$E:$K,7,0)+VLOOKUP(Deelnemers!$R115,rennerstabel!$E:$K,7,0)+VLOOKUP(Deelnemers!$S115,rennerstabel!$E:$K,7,0)+VLOOKUP(Deelnemers!$T115,rennerstabel!$E:$K,7,0)+VLOOKUP(Deelnemers!$U115,rennerstabel!$E:$K,7,0)+VLOOKUP(Deelnemers!$V115,rennerstabel!$E:$K,7,0)+VLOOKUP(Deelnemers!$W115,rennerstabel!$E:$K,7,0)</f>
        <v>0</v>
      </c>
      <c r="AR115" s="63">
        <f>Deelnemers!$AN115</f>
        <v>32</v>
      </c>
      <c r="AS115" s="170" t="s">
        <v>719</v>
      </c>
      <c r="AT115" s="52">
        <f>RANK(Deelnemers!$AN115,Deelnemers!$AN$2:$AN$125)</f>
        <v>76</v>
      </c>
      <c r="AU115" s="154">
        <f t="shared" si="3"/>
        <v>1</v>
      </c>
      <c r="AV115" s="22" t="s">
        <v>14</v>
      </c>
      <c r="AX115" s="154" t="s">
        <v>758</v>
      </c>
      <c r="AY115" s="154">
        <f>IFERROR(HLOOKUP($AY$1,Deelnemers!$I115:$W115,1,FALSE),0)</f>
        <v>0</v>
      </c>
    </row>
    <row r="116" spans="1:51" s="154" customFormat="1" x14ac:dyDescent="0.25">
      <c r="A116" s="52" t="str">
        <f>CONCATENATE(Deelnemers!$B116," - ",AS116)</f>
        <v>115 - Niek H.</v>
      </c>
      <c r="B116" s="49">
        <v>115</v>
      </c>
      <c r="C116" s="176" t="s">
        <v>14</v>
      </c>
      <c r="D116" s="181" t="s">
        <v>14</v>
      </c>
      <c r="E116" s="51" t="s">
        <v>739</v>
      </c>
      <c r="F116" s="190" t="str">
        <f>VLOOKUP(Deelnemers!$B116,Deelnemers!$B$129:$D$303,3,0)</f>
        <v>Groupama FDJ</v>
      </c>
      <c r="G116" s="51"/>
      <c r="H116" s="52"/>
      <c r="I116" s="52">
        <v>11</v>
      </c>
      <c r="J116" s="52">
        <v>1</v>
      </c>
      <c r="K116" s="52">
        <v>21</v>
      </c>
      <c r="L116" s="52">
        <v>33</v>
      </c>
      <c r="M116" s="52">
        <v>73</v>
      </c>
      <c r="N116" s="52">
        <v>173</v>
      </c>
      <c r="O116" s="52">
        <v>184</v>
      </c>
      <c r="P116" s="52">
        <v>111</v>
      </c>
      <c r="Q116" s="52">
        <v>14</v>
      </c>
      <c r="R116" s="52">
        <v>22</v>
      </c>
      <c r="S116" s="52">
        <v>2</v>
      </c>
      <c r="T116" s="52">
        <v>18</v>
      </c>
      <c r="U116" s="52">
        <v>51</v>
      </c>
      <c r="V116" s="52">
        <v>152</v>
      </c>
      <c r="W116" s="52">
        <v>12</v>
      </c>
      <c r="X116" s="52"/>
      <c r="Y116" s="52">
        <f>VLOOKUP(Deelnemers!$I116,rennerstabel!$E:$H,4,0)*2</f>
        <v>0</v>
      </c>
      <c r="Z116" s="52">
        <f>VLOOKUP(Deelnemers!$J116,rennerstabel!$E:$H,4,0)</f>
        <v>0</v>
      </c>
      <c r="AA116" s="52">
        <f>VLOOKUP(Deelnemers!$K116,rennerstabel!$E:$H,4,0)</f>
        <v>0</v>
      </c>
      <c r="AB116" s="52">
        <f>VLOOKUP(Deelnemers!$L116,rennerstabel!$E:$H,4,0)</f>
        <v>0</v>
      </c>
      <c r="AC116" s="52">
        <f>VLOOKUP(Deelnemers!$M116,rennerstabel!$E:$H,4,0)</f>
        <v>15</v>
      </c>
      <c r="AD116" s="52">
        <f>VLOOKUP(Deelnemers!$N116,rennerstabel!$E:$H,4,0)</f>
        <v>30</v>
      </c>
      <c r="AE116" s="52">
        <f>VLOOKUP(Deelnemers!$O116,rennerstabel!$E:$H,4,0)</f>
        <v>0</v>
      </c>
      <c r="AF116" s="52">
        <f>VLOOKUP(Deelnemers!$P116,rennerstabel!$E:$H,4,0)</f>
        <v>0</v>
      </c>
      <c r="AG116" s="52">
        <f>VLOOKUP(Deelnemers!$Q116,rennerstabel!$E:$H,4,0)</f>
        <v>0</v>
      </c>
      <c r="AH116" s="52">
        <f>VLOOKUP(Deelnemers!$R116,rennerstabel!$E:$H,4,0)</f>
        <v>20</v>
      </c>
      <c r="AI116" s="52">
        <f>VLOOKUP(Deelnemers!$S116,rennerstabel!$E:$H,4,0)</f>
        <v>0</v>
      </c>
      <c r="AJ116" s="52">
        <f>VLOOKUP(Deelnemers!$T116,rennerstabel!$E:$H,4,0)</f>
        <v>0</v>
      </c>
      <c r="AK116" s="52">
        <f>VLOOKUP(Deelnemers!$U116,rennerstabel!$E:$H,4,0)</f>
        <v>0</v>
      </c>
      <c r="AL116" s="52">
        <f>VLOOKUP(Deelnemers!$V116,rennerstabel!$E:$H,4,0)</f>
        <v>9</v>
      </c>
      <c r="AM116" s="52">
        <f>VLOOKUP(Deelnemers!$W116,rennerstabel!$E:$H,4,0)</f>
        <v>0</v>
      </c>
      <c r="AN116" s="53">
        <f t="shared" si="4"/>
        <v>74</v>
      </c>
      <c r="AO116" s="54">
        <f>VLOOKUP(Deelnemers!$I116,rennerstabel!$E:$K,5,0)*2+VLOOKUP(Deelnemers!$J116,rennerstabel!$E:$K,5,0)+VLOOKUP(Deelnemers!$K116,rennerstabel!$E:$K,5,0)+VLOOKUP(Deelnemers!$L116,rennerstabel!$E:$K,5,0)+VLOOKUP(Deelnemers!$M116,rennerstabel!$E:$K,5,0)+VLOOKUP(Deelnemers!$N116,rennerstabel!$E:$K,5,0)+VLOOKUP(Deelnemers!$O116,rennerstabel!$E:$K,5,0)+VLOOKUP(Deelnemers!$P116,rennerstabel!$E:$K,5,0)+VLOOKUP(Deelnemers!$Q116,rennerstabel!$E:$K,5,0)+VLOOKUP(Deelnemers!$R116,rennerstabel!$E:$K,5,0)+VLOOKUP(Deelnemers!$S116,rennerstabel!$E:$K,5,0)+VLOOKUP(Deelnemers!$T116,rennerstabel!$E:$K,5,0)+VLOOKUP(Deelnemers!$U116,rennerstabel!$E:$K,5,0)+VLOOKUP(Deelnemers!$V116,rennerstabel!$E:$K,5,0)+VLOOKUP(Deelnemers!$W116,rennerstabel!$E:$K,5,0)</f>
        <v>74</v>
      </c>
      <c r="AP116" s="55">
        <f>VLOOKUP(Deelnemers!$I116,rennerstabel!$E:$K,6,0)*2+VLOOKUP(Deelnemers!$J116,rennerstabel!$E:$K,6,0)+VLOOKUP(Deelnemers!$K116,rennerstabel!$E:$K,6,0)+VLOOKUP(Deelnemers!$L116,rennerstabel!$E:$K,6,0)+VLOOKUP(Deelnemers!$M116,rennerstabel!$E:$K,6,0)+VLOOKUP(Deelnemers!$N116,rennerstabel!$E:$K,6,0)+VLOOKUP(Deelnemers!$O116,rennerstabel!$E:$K,6,0)+VLOOKUP(Deelnemers!$P116,rennerstabel!$E:$K,6,0)+VLOOKUP(Deelnemers!$Q116,rennerstabel!$E:$K,6,0)+VLOOKUP(Deelnemers!$R116,rennerstabel!$E:$K,6,0)+VLOOKUP(Deelnemers!$S116,rennerstabel!$E:$K,6,0)+VLOOKUP(Deelnemers!$T116,rennerstabel!$E:$K,6,0)+VLOOKUP(Deelnemers!$U116,rennerstabel!$E:$K,6,0)+VLOOKUP(Deelnemers!$V116,rennerstabel!$E:$K,6,0)+VLOOKUP(Deelnemers!$W116,rennerstabel!$E:$K,6,0)</f>
        <v>0</v>
      </c>
      <c r="AQ116" s="56">
        <f>VLOOKUP(Deelnemers!$I116,rennerstabel!$E:$K,7,0)*2+VLOOKUP(Deelnemers!$J116,rennerstabel!$E:$K,7,0)+VLOOKUP(Deelnemers!$K116,rennerstabel!$E:$K,7,0)+VLOOKUP(Deelnemers!$L116,rennerstabel!$E:$K,7,0)+VLOOKUP(Deelnemers!$M116,rennerstabel!$E:$K,7,0)+VLOOKUP(Deelnemers!$N116,rennerstabel!$E:$K,7,0)+VLOOKUP(Deelnemers!$O116,rennerstabel!$E:$K,7,0)+VLOOKUP(Deelnemers!$P116,rennerstabel!$E:$K,7,0)+VLOOKUP(Deelnemers!$Q116,rennerstabel!$E:$K,7,0)+VLOOKUP(Deelnemers!$R116,rennerstabel!$E:$K,7,0)+VLOOKUP(Deelnemers!$S116,rennerstabel!$E:$K,7,0)+VLOOKUP(Deelnemers!$T116,rennerstabel!$E:$K,7,0)+VLOOKUP(Deelnemers!$U116,rennerstabel!$E:$K,7,0)+VLOOKUP(Deelnemers!$V116,rennerstabel!$E:$K,7,0)+VLOOKUP(Deelnemers!$W116,rennerstabel!$E:$K,7,0)</f>
        <v>0</v>
      </c>
      <c r="AR116" s="58">
        <f>Deelnemers!$AN116</f>
        <v>74</v>
      </c>
      <c r="AS116" s="170" t="s">
        <v>720</v>
      </c>
      <c r="AT116" s="52">
        <f>RANK(Deelnemers!$AN116,Deelnemers!$AN$2:$AN$125)</f>
        <v>10</v>
      </c>
      <c r="AU116" s="154">
        <f t="shared" si="3"/>
        <v>1</v>
      </c>
      <c r="AV116" s="22" t="s">
        <v>14</v>
      </c>
      <c r="AX116" s="154" t="s">
        <v>758</v>
      </c>
      <c r="AY116" s="154">
        <f>IFERROR(HLOOKUP($AY$1,Deelnemers!$I116:$W116,1,FALSE),0)</f>
        <v>0</v>
      </c>
    </row>
    <row r="117" spans="1:51" s="154" customFormat="1" x14ac:dyDescent="0.25">
      <c r="A117" s="62" t="str">
        <f>CONCATENATE(Deelnemers!$B117," - ",AS117)</f>
        <v>116 - Sytske F.</v>
      </c>
      <c r="B117" s="59">
        <v>116</v>
      </c>
      <c r="C117" s="177" t="s">
        <v>722</v>
      </c>
      <c r="D117" s="60" t="s">
        <v>14</v>
      </c>
      <c r="E117" s="61" t="s">
        <v>307</v>
      </c>
      <c r="F117" s="189" t="str">
        <f>VLOOKUP(Deelnemers!$B117,Deelnemers!$B$129:$D$303,3,0)</f>
        <v>Cofidis</v>
      </c>
      <c r="G117" s="51"/>
      <c r="H117" s="62"/>
      <c r="I117" s="62">
        <v>12</v>
      </c>
      <c r="J117" s="62">
        <v>26</v>
      </c>
      <c r="K117" s="62">
        <v>38</v>
      </c>
      <c r="L117" s="62">
        <v>42</v>
      </c>
      <c r="M117" s="62">
        <v>54</v>
      </c>
      <c r="N117" s="62">
        <v>62</v>
      </c>
      <c r="O117" s="62">
        <v>72</v>
      </c>
      <c r="P117" s="64">
        <v>84</v>
      </c>
      <c r="Q117" s="62">
        <v>92</v>
      </c>
      <c r="R117" s="62">
        <v>103</v>
      </c>
      <c r="S117" s="62">
        <v>115</v>
      </c>
      <c r="T117" s="62">
        <v>121</v>
      </c>
      <c r="U117" s="62">
        <v>227</v>
      </c>
      <c r="V117" s="62">
        <v>147</v>
      </c>
      <c r="W117" s="62">
        <v>171</v>
      </c>
      <c r="X117" s="62"/>
      <c r="Y117" s="62">
        <f>VLOOKUP(Deelnemers!$I117,rennerstabel!$E:$H,4,0)*2</f>
        <v>0</v>
      </c>
      <c r="Z117" s="62">
        <f>VLOOKUP(Deelnemers!$J117,rennerstabel!$E:$H,4,0)</f>
        <v>0</v>
      </c>
      <c r="AA117" s="62">
        <f>VLOOKUP(Deelnemers!$K117,rennerstabel!$E:$H,4,0)</f>
        <v>0</v>
      </c>
      <c r="AB117" s="62">
        <f>VLOOKUP(Deelnemers!$L117,rennerstabel!$E:$H,4,0)</f>
        <v>0</v>
      </c>
      <c r="AC117" s="62">
        <f>VLOOKUP(Deelnemers!$M117,rennerstabel!$E:$H,4,0)</f>
        <v>0</v>
      </c>
      <c r="AD117" s="62">
        <f>VLOOKUP(Deelnemers!$N117,rennerstabel!$E:$H,4,0)</f>
        <v>0</v>
      </c>
      <c r="AE117" s="62">
        <f>VLOOKUP(Deelnemers!$O117,rennerstabel!$E:$H,4,0)</f>
        <v>0</v>
      </c>
      <c r="AF117" s="62">
        <f>VLOOKUP(Deelnemers!$P117,rennerstabel!$E:$H,4,0)</f>
        <v>0</v>
      </c>
      <c r="AG117" s="62">
        <f>VLOOKUP(Deelnemers!$Q117,rennerstabel!$E:$H,4,0)</f>
        <v>0</v>
      </c>
      <c r="AH117" s="62">
        <f>VLOOKUP(Deelnemers!$R117,rennerstabel!$E:$H,4,0)</f>
        <v>0</v>
      </c>
      <c r="AI117" s="62">
        <f>VLOOKUP(Deelnemers!$S117,rennerstabel!$E:$H,4,0)</f>
        <v>0</v>
      </c>
      <c r="AJ117" s="62">
        <f>VLOOKUP(Deelnemers!$T117,rennerstabel!$E:$H,4,0)</f>
        <v>0</v>
      </c>
      <c r="AK117" s="62">
        <f>VLOOKUP(Deelnemers!$U117,rennerstabel!$E:$H,4,0)</f>
        <v>0</v>
      </c>
      <c r="AL117" s="62">
        <f>VLOOKUP(Deelnemers!$V117,rennerstabel!$E:$H,4,0)</f>
        <v>0</v>
      </c>
      <c r="AM117" s="62">
        <f>VLOOKUP(Deelnemers!$W117,rennerstabel!$E:$H,4,0)</f>
        <v>0</v>
      </c>
      <c r="AN117" s="53">
        <f t="shared" si="4"/>
        <v>0</v>
      </c>
      <c r="AO117" s="54">
        <f>VLOOKUP(Deelnemers!$I117,rennerstabel!$E:$K,5,0)*2+VLOOKUP(Deelnemers!$J117,rennerstabel!$E:$K,5,0)+VLOOKUP(Deelnemers!$K117,rennerstabel!$E:$K,5,0)+VLOOKUP(Deelnemers!$L117,rennerstabel!$E:$K,5,0)+VLOOKUP(Deelnemers!$M117,rennerstabel!$E:$K,5,0)+VLOOKUP(Deelnemers!$N117,rennerstabel!$E:$K,5,0)+VLOOKUP(Deelnemers!$O117,rennerstabel!$E:$K,5,0)+VLOOKUP(Deelnemers!$P117,rennerstabel!$E:$K,5,0)+VLOOKUP(Deelnemers!$Q117,rennerstabel!$E:$K,5,0)+VLOOKUP(Deelnemers!$R117,rennerstabel!$E:$K,5,0)+VLOOKUP(Deelnemers!$S117,rennerstabel!$E:$K,5,0)+VLOOKUP(Deelnemers!$T117,rennerstabel!$E:$K,5,0)+VLOOKUP(Deelnemers!$U117,rennerstabel!$E:$K,5,0)+VLOOKUP(Deelnemers!$V117,rennerstabel!$E:$K,5,0)+VLOOKUP(Deelnemers!$W117,rennerstabel!$E:$K,5,0)</f>
        <v>0</v>
      </c>
      <c r="AP117" s="55">
        <f>VLOOKUP(Deelnemers!$I117,rennerstabel!$E:$K,6,0)*2+VLOOKUP(Deelnemers!$J117,rennerstabel!$E:$K,6,0)+VLOOKUP(Deelnemers!$K117,rennerstabel!$E:$K,6,0)+VLOOKUP(Deelnemers!$L117,rennerstabel!$E:$K,6,0)+VLOOKUP(Deelnemers!$M117,rennerstabel!$E:$K,6,0)+VLOOKUP(Deelnemers!$N117,rennerstabel!$E:$K,6,0)+VLOOKUP(Deelnemers!$O117,rennerstabel!$E:$K,6,0)+VLOOKUP(Deelnemers!$P117,rennerstabel!$E:$K,6,0)+VLOOKUP(Deelnemers!$Q117,rennerstabel!$E:$K,6,0)+VLOOKUP(Deelnemers!$R117,rennerstabel!$E:$K,6,0)+VLOOKUP(Deelnemers!$S117,rennerstabel!$E:$K,6,0)+VLOOKUP(Deelnemers!$T117,rennerstabel!$E:$K,6,0)+VLOOKUP(Deelnemers!$U117,rennerstabel!$E:$K,6,0)+VLOOKUP(Deelnemers!$V117,rennerstabel!$E:$K,6,0)+VLOOKUP(Deelnemers!$W117,rennerstabel!$E:$K,6,0)</f>
        <v>0</v>
      </c>
      <c r="AQ117" s="56">
        <f>VLOOKUP(Deelnemers!$I117,rennerstabel!$E:$K,7,0)*2+VLOOKUP(Deelnemers!$J117,rennerstabel!$E:$K,7,0)+VLOOKUP(Deelnemers!$K117,rennerstabel!$E:$K,7,0)+VLOOKUP(Deelnemers!$L117,rennerstabel!$E:$K,7,0)+VLOOKUP(Deelnemers!$M117,rennerstabel!$E:$K,7,0)+VLOOKUP(Deelnemers!$N117,rennerstabel!$E:$K,7,0)+VLOOKUP(Deelnemers!$O117,rennerstabel!$E:$K,7,0)+VLOOKUP(Deelnemers!$P117,rennerstabel!$E:$K,7,0)+VLOOKUP(Deelnemers!$Q117,rennerstabel!$E:$K,7,0)+VLOOKUP(Deelnemers!$R117,rennerstabel!$E:$K,7,0)+VLOOKUP(Deelnemers!$S117,rennerstabel!$E:$K,7,0)+VLOOKUP(Deelnemers!$T117,rennerstabel!$E:$K,7,0)+VLOOKUP(Deelnemers!$U117,rennerstabel!$E:$K,7,0)+VLOOKUP(Deelnemers!$V117,rennerstabel!$E:$K,7,0)+VLOOKUP(Deelnemers!$W117,rennerstabel!$E:$K,7,0)</f>
        <v>0</v>
      </c>
      <c r="AR117" s="63">
        <f>Deelnemers!$AN117</f>
        <v>0</v>
      </c>
      <c r="AS117" s="170" t="s">
        <v>723</v>
      </c>
      <c r="AT117" s="52">
        <f>RANK(Deelnemers!$AN117,Deelnemers!$AN$2:$AN$125)</f>
        <v>118</v>
      </c>
      <c r="AU117" s="154">
        <f t="shared" si="3"/>
        <v>1</v>
      </c>
      <c r="AV117" s="22" t="s">
        <v>14</v>
      </c>
      <c r="AX117" s="154" t="s">
        <v>757</v>
      </c>
      <c r="AY117" s="154">
        <f>IFERROR(HLOOKUP($AY$1,Deelnemers!$I117:$W117,1,FALSE),0)</f>
        <v>0</v>
      </c>
    </row>
    <row r="118" spans="1:51" s="154" customFormat="1" x14ac:dyDescent="0.25">
      <c r="A118" s="52" t="str">
        <f>CONCATENATE(Deelnemers!$B118," - ",AS118)</f>
        <v>117 - Mark van D.</v>
      </c>
      <c r="B118" s="49">
        <v>117</v>
      </c>
      <c r="C118" s="176" t="s">
        <v>14</v>
      </c>
      <c r="D118" s="181" t="s">
        <v>14</v>
      </c>
      <c r="E118" s="51" t="s">
        <v>307</v>
      </c>
      <c r="F118" s="190" t="str">
        <f>VLOOKUP(Deelnemers!$B118,Deelnemers!$B$129:$D$303,3,0)</f>
        <v>Astana</v>
      </c>
      <c r="G118" s="51"/>
      <c r="H118" s="52"/>
      <c r="I118" s="52">
        <v>1</v>
      </c>
      <c r="J118" s="52">
        <v>12</v>
      </c>
      <c r="K118" s="52">
        <v>112</v>
      </c>
      <c r="L118" s="52">
        <v>192</v>
      </c>
      <c r="M118" s="52">
        <v>197</v>
      </c>
      <c r="N118" s="52">
        <v>132</v>
      </c>
      <c r="O118" s="52">
        <v>23</v>
      </c>
      <c r="P118" s="52">
        <v>15</v>
      </c>
      <c r="Q118" s="52">
        <v>72</v>
      </c>
      <c r="R118" s="52">
        <v>4</v>
      </c>
      <c r="S118" s="52">
        <v>107</v>
      </c>
      <c r="T118" s="52">
        <v>73</v>
      </c>
      <c r="U118" s="52">
        <v>64</v>
      </c>
      <c r="V118" s="52">
        <v>62</v>
      </c>
      <c r="W118" s="52">
        <v>171</v>
      </c>
      <c r="X118" s="52"/>
      <c r="Y118" s="52">
        <f>VLOOKUP(Deelnemers!$I118,rennerstabel!$E:$H,4,0)*2</f>
        <v>0</v>
      </c>
      <c r="Z118" s="52">
        <f>VLOOKUP(Deelnemers!$J118,rennerstabel!$E:$H,4,0)</f>
        <v>0</v>
      </c>
      <c r="AA118" s="52">
        <f>VLOOKUP(Deelnemers!$K118,rennerstabel!$E:$H,4,0)</f>
        <v>0</v>
      </c>
      <c r="AB118" s="52">
        <f>VLOOKUP(Deelnemers!$L118,rennerstabel!$E:$H,4,0)</f>
        <v>0</v>
      </c>
      <c r="AC118" s="52">
        <f>VLOOKUP(Deelnemers!$M118,rennerstabel!$E:$H,4,0)</f>
        <v>0</v>
      </c>
      <c r="AD118" s="52">
        <f>VLOOKUP(Deelnemers!$N118,rennerstabel!$E:$H,4,0)</f>
        <v>0</v>
      </c>
      <c r="AE118" s="52">
        <f>VLOOKUP(Deelnemers!$O118,rennerstabel!$E:$H,4,0)</f>
        <v>0</v>
      </c>
      <c r="AF118" s="52">
        <f>VLOOKUP(Deelnemers!$P118,rennerstabel!$E:$H,4,0)</f>
        <v>0</v>
      </c>
      <c r="AG118" s="52">
        <f>VLOOKUP(Deelnemers!$Q118,rennerstabel!$E:$H,4,0)</f>
        <v>0</v>
      </c>
      <c r="AH118" s="52">
        <f>VLOOKUP(Deelnemers!$R118,rennerstabel!$E:$H,4,0)</f>
        <v>0</v>
      </c>
      <c r="AI118" s="52">
        <f>VLOOKUP(Deelnemers!$S118,rennerstabel!$E:$H,4,0)</f>
        <v>0</v>
      </c>
      <c r="AJ118" s="52">
        <f>VLOOKUP(Deelnemers!$T118,rennerstabel!$E:$H,4,0)</f>
        <v>15</v>
      </c>
      <c r="AK118" s="52">
        <f>VLOOKUP(Deelnemers!$U118,rennerstabel!$E:$H,4,0)</f>
        <v>0</v>
      </c>
      <c r="AL118" s="52">
        <f>VLOOKUP(Deelnemers!$V118,rennerstabel!$E:$H,4,0)</f>
        <v>0</v>
      </c>
      <c r="AM118" s="52">
        <f>VLOOKUP(Deelnemers!$W118,rennerstabel!$E:$H,4,0)</f>
        <v>0</v>
      </c>
      <c r="AN118" s="53">
        <f t="shared" si="4"/>
        <v>15</v>
      </c>
      <c r="AO118" s="54">
        <f>VLOOKUP(Deelnemers!$I118,rennerstabel!$E:$K,5,0)*2+VLOOKUP(Deelnemers!$J118,rennerstabel!$E:$K,5,0)+VLOOKUP(Deelnemers!$K118,rennerstabel!$E:$K,5,0)+VLOOKUP(Deelnemers!$L118,rennerstabel!$E:$K,5,0)+VLOOKUP(Deelnemers!$M118,rennerstabel!$E:$K,5,0)+VLOOKUP(Deelnemers!$N118,rennerstabel!$E:$K,5,0)+VLOOKUP(Deelnemers!$O118,rennerstabel!$E:$K,5,0)+VLOOKUP(Deelnemers!$P118,rennerstabel!$E:$K,5,0)+VLOOKUP(Deelnemers!$Q118,rennerstabel!$E:$K,5,0)+VLOOKUP(Deelnemers!$R118,rennerstabel!$E:$K,5,0)+VLOOKUP(Deelnemers!$S118,rennerstabel!$E:$K,5,0)+VLOOKUP(Deelnemers!$T118,rennerstabel!$E:$K,5,0)+VLOOKUP(Deelnemers!$U118,rennerstabel!$E:$K,5,0)+VLOOKUP(Deelnemers!$V118,rennerstabel!$E:$K,5,0)+VLOOKUP(Deelnemers!$W118,rennerstabel!$E:$K,5,0)</f>
        <v>15</v>
      </c>
      <c r="AP118" s="55">
        <f>VLOOKUP(Deelnemers!$I118,rennerstabel!$E:$K,6,0)*2+VLOOKUP(Deelnemers!$J118,rennerstabel!$E:$K,6,0)+VLOOKUP(Deelnemers!$K118,rennerstabel!$E:$K,6,0)+VLOOKUP(Deelnemers!$L118,rennerstabel!$E:$K,6,0)+VLOOKUP(Deelnemers!$M118,rennerstabel!$E:$K,6,0)+VLOOKUP(Deelnemers!$N118,rennerstabel!$E:$K,6,0)+VLOOKUP(Deelnemers!$O118,rennerstabel!$E:$K,6,0)+VLOOKUP(Deelnemers!$P118,rennerstabel!$E:$K,6,0)+VLOOKUP(Deelnemers!$Q118,rennerstabel!$E:$K,6,0)+VLOOKUP(Deelnemers!$R118,rennerstabel!$E:$K,6,0)+VLOOKUP(Deelnemers!$S118,rennerstabel!$E:$K,6,0)+VLOOKUP(Deelnemers!$T118,rennerstabel!$E:$K,6,0)+VLOOKUP(Deelnemers!$U118,rennerstabel!$E:$K,6,0)+VLOOKUP(Deelnemers!$V118,rennerstabel!$E:$K,6,0)+VLOOKUP(Deelnemers!$W118,rennerstabel!$E:$K,6,0)</f>
        <v>0</v>
      </c>
      <c r="AQ118" s="56">
        <f>VLOOKUP(Deelnemers!$I118,rennerstabel!$E:$K,7,0)*2+VLOOKUP(Deelnemers!$J118,rennerstabel!$E:$K,7,0)+VLOOKUP(Deelnemers!$K118,rennerstabel!$E:$K,7,0)+VLOOKUP(Deelnemers!$L118,rennerstabel!$E:$K,7,0)+VLOOKUP(Deelnemers!$M118,rennerstabel!$E:$K,7,0)+VLOOKUP(Deelnemers!$N118,rennerstabel!$E:$K,7,0)+VLOOKUP(Deelnemers!$O118,rennerstabel!$E:$K,7,0)+VLOOKUP(Deelnemers!$P118,rennerstabel!$E:$K,7,0)+VLOOKUP(Deelnemers!$Q118,rennerstabel!$E:$K,7,0)+VLOOKUP(Deelnemers!$R118,rennerstabel!$E:$K,7,0)+VLOOKUP(Deelnemers!$S118,rennerstabel!$E:$K,7,0)+VLOOKUP(Deelnemers!$T118,rennerstabel!$E:$K,7,0)+VLOOKUP(Deelnemers!$U118,rennerstabel!$E:$K,7,0)+VLOOKUP(Deelnemers!$V118,rennerstabel!$E:$K,7,0)+VLOOKUP(Deelnemers!$W118,rennerstabel!$E:$K,7,0)</f>
        <v>0</v>
      </c>
      <c r="AR118" s="58">
        <f>Deelnemers!$AN118</f>
        <v>15</v>
      </c>
      <c r="AS118" s="170" t="s">
        <v>724</v>
      </c>
      <c r="AT118" s="52">
        <f>RANK(Deelnemers!$AN118,Deelnemers!$AN$2:$AN$125)</f>
        <v>100</v>
      </c>
      <c r="AU118" s="154">
        <f t="shared" si="3"/>
        <v>1</v>
      </c>
      <c r="AV118" s="22" t="s">
        <v>14</v>
      </c>
      <c r="AX118" s="154" t="s">
        <v>758</v>
      </c>
      <c r="AY118" s="154">
        <f>IFERROR(HLOOKUP($AY$1,Deelnemers!$I118:$W118,1,FALSE),0)</f>
        <v>0</v>
      </c>
    </row>
    <row r="119" spans="1:51" s="154" customFormat="1" x14ac:dyDescent="0.25">
      <c r="A119" s="62" t="str">
        <f>CONCATENATE(Deelnemers!$B119," - ",AS119)</f>
        <v>118 - Wendy S.</v>
      </c>
      <c r="B119" s="59">
        <v>118</v>
      </c>
      <c r="C119" s="177" t="s">
        <v>14</v>
      </c>
      <c r="D119" s="60" t="s">
        <v>14</v>
      </c>
      <c r="E119" s="61" t="s">
        <v>307</v>
      </c>
      <c r="F119" s="189" t="str">
        <f>VLOOKUP(Deelnemers!$B119,Deelnemers!$B$129:$D$303,3,0)</f>
        <v>Jumbo Visma</v>
      </c>
      <c r="G119" s="51"/>
      <c r="H119" s="62"/>
      <c r="I119" s="62">
        <v>1</v>
      </c>
      <c r="J119" s="62">
        <v>12</v>
      </c>
      <c r="K119" s="62">
        <v>11</v>
      </c>
      <c r="L119" s="62">
        <v>111</v>
      </c>
      <c r="M119" s="62">
        <v>191</v>
      </c>
      <c r="N119" s="62">
        <v>71</v>
      </c>
      <c r="O119" s="62">
        <v>61</v>
      </c>
      <c r="P119" s="64">
        <v>171</v>
      </c>
      <c r="Q119" s="62">
        <v>51</v>
      </c>
      <c r="R119" s="62">
        <v>131</v>
      </c>
      <c r="S119" s="62">
        <v>103</v>
      </c>
      <c r="T119" s="62">
        <v>41</v>
      </c>
      <c r="U119" s="62">
        <v>21</v>
      </c>
      <c r="V119" s="62">
        <v>8</v>
      </c>
      <c r="W119" s="62">
        <v>184</v>
      </c>
      <c r="X119" s="62"/>
      <c r="Y119" s="62">
        <f>VLOOKUP(Deelnemers!$I119,rennerstabel!$E:$H,4,0)*2</f>
        <v>0</v>
      </c>
      <c r="Z119" s="62">
        <f>VLOOKUP(Deelnemers!$J119,rennerstabel!$E:$H,4,0)</f>
        <v>0</v>
      </c>
      <c r="AA119" s="62">
        <f>VLOOKUP(Deelnemers!$K119,rennerstabel!$E:$H,4,0)</f>
        <v>0</v>
      </c>
      <c r="AB119" s="62">
        <f>VLOOKUP(Deelnemers!$L119,rennerstabel!$E:$H,4,0)</f>
        <v>0</v>
      </c>
      <c r="AC119" s="62">
        <f>VLOOKUP(Deelnemers!$M119,rennerstabel!$E:$H,4,0)</f>
        <v>0</v>
      </c>
      <c r="AD119" s="62">
        <f>VLOOKUP(Deelnemers!$N119,rennerstabel!$E:$H,4,0)</f>
        <v>0</v>
      </c>
      <c r="AE119" s="62">
        <f>VLOOKUP(Deelnemers!$O119,rennerstabel!$E:$H,4,0)</f>
        <v>0</v>
      </c>
      <c r="AF119" s="62">
        <f>VLOOKUP(Deelnemers!$P119,rennerstabel!$E:$H,4,0)</f>
        <v>0</v>
      </c>
      <c r="AG119" s="62">
        <f>VLOOKUP(Deelnemers!$Q119,rennerstabel!$E:$H,4,0)</f>
        <v>0</v>
      </c>
      <c r="AH119" s="62">
        <f>VLOOKUP(Deelnemers!$R119,rennerstabel!$E:$H,4,0)</f>
        <v>0</v>
      </c>
      <c r="AI119" s="62">
        <f>VLOOKUP(Deelnemers!$S119,rennerstabel!$E:$H,4,0)</f>
        <v>0</v>
      </c>
      <c r="AJ119" s="62">
        <f>VLOOKUP(Deelnemers!$T119,rennerstabel!$E:$H,4,0)</f>
        <v>0</v>
      </c>
      <c r="AK119" s="62">
        <f>VLOOKUP(Deelnemers!$U119,rennerstabel!$E:$H,4,0)</f>
        <v>0</v>
      </c>
      <c r="AL119" s="62">
        <f>VLOOKUP(Deelnemers!$V119,rennerstabel!$E:$H,4,0)</f>
        <v>0</v>
      </c>
      <c r="AM119" s="62">
        <f>VLOOKUP(Deelnemers!$W119,rennerstabel!$E:$H,4,0)</f>
        <v>0</v>
      </c>
      <c r="AN119" s="53">
        <f t="shared" si="4"/>
        <v>0</v>
      </c>
      <c r="AO119" s="54">
        <f>VLOOKUP(Deelnemers!$I119,rennerstabel!$E:$K,5,0)*2+VLOOKUP(Deelnemers!$J119,rennerstabel!$E:$K,5,0)+VLOOKUP(Deelnemers!$K119,rennerstabel!$E:$K,5,0)+VLOOKUP(Deelnemers!$L119,rennerstabel!$E:$K,5,0)+VLOOKUP(Deelnemers!$M119,rennerstabel!$E:$K,5,0)+VLOOKUP(Deelnemers!$N119,rennerstabel!$E:$K,5,0)+VLOOKUP(Deelnemers!$O119,rennerstabel!$E:$K,5,0)+VLOOKUP(Deelnemers!$P119,rennerstabel!$E:$K,5,0)+VLOOKUP(Deelnemers!$Q119,rennerstabel!$E:$K,5,0)+VLOOKUP(Deelnemers!$R119,rennerstabel!$E:$K,5,0)+VLOOKUP(Deelnemers!$S119,rennerstabel!$E:$K,5,0)+VLOOKUP(Deelnemers!$T119,rennerstabel!$E:$K,5,0)+VLOOKUP(Deelnemers!$U119,rennerstabel!$E:$K,5,0)+VLOOKUP(Deelnemers!$V119,rennerstabel!$E:$K,5,0)+VLOOKUP(Deelnemers!$W119,rennerstabel!$E:$K,5,0)</f>
        <v>0</v>
      </c>
      <c r="AP119" s="55">
        <f>VLOOKUP(Deelnemers!$I119,rennerstabel!$E:$K,6,0)*2+VLOOKUP(Deelnemers!$J119,rennerstabel!$E:$K,6,0)+VLOOKUP(Deelnemers!$K119,rennerstabel!$E:$K,6,0)+VLOOKUP(Deelnemers!$L119,rennerstabel!$E:$K,6,0)+VLOOKUP(Deelnemers!$M119,rennerstabel!$E:$K,6,0)+VLOOKUP(Deelnemers!$N119,rennerstabel!$E:$K,6,0)+VLOOKUP(Deelnemers!$O119,rennerstabel!$E:$K,6,0)+VLOOKUP(Deelnemers!$P119,rennerstabel!$E:$K,6,0)+VLOOKUP(Deelnemers!$Q119,rennerstabel!$E:$K,6,0)+VLOOKUP(Deelnemers!$R119,rennerstabel!$E:$K,6,0)+VLOOKUP(Deelnemers!$S119,rennerstabel!$E:$K,6,0)+VLOOKUP(Deelnemers!$T119,rennerstabel!$E:$K,6,0)+VLOOKUP(Deelnemers!$U119,rennerstabel!$E:$K,6,0)+VLOOKUP(Deelnemers!$V119,rennerstabel!$E:$K,6,0)+VLOOKUP(Deelnemers!$W119,rennerstabel!$E:$K,6,0)</f>
        <v>0</v>
      </c>
      <c r="AQ119" s="56">
        <f>VLOOKUP(Deelnemers!$I119,rennerstabel!$E:$K,7,0)*2+VLOOKUP(Deelnemers!$J119,rennerstabel!$E:$K,7,0)+VLOOKUP(Deelnemers!$K119,rennerstabel!$E:$K,7,0)+VLOOKUP(Deelnemers!$L119,rennerstabel!$E:$K,7,0)+VLOOKUP(Deelnemers!$M119,rennerstabel!$E:$K,7,0)+VLOOKUP(Deelnemers!$N119,rennerstabel!$E:$K,7,0)+VLOOKUP(Deelnemers!$O119,rennerstabel!$E:$K,7,0)+VLOOKUP(Deelnemers!$P119,rennerstabel!$E:$K,7,0)+VLOOKUP(Deelnemers!$Q119,rennerstabel!$E:$K,7,0)+VLOOKUP(Deelnemers!$R119,rennerstabel!$E:$K,7,0)+VLOOKUP(Deelnemers!$S119,rennerstabel!$E:$K,7,0)+VLOOKUP(Deelnemers!$T119,rennerstabel!$E:$K,7,0)+VLOOKUP(Deelnemers!$U119,rennerstabel!$E:$K,7,0)+VLOOKUP(Deelnemers!$V119,rennerstabel!$E:$K,7,0)+VLOOKUP(Deelnemers!$W119,rennerstabel!$E:$K,7,0)</f>
        <v>0</v>
      </c>
      <c r="AR119" s="63">
        <f>Deelnemers!$AN119</f>
        <v>0</v>
      </c>
      <c r="AS119" s="170" t="s">
        <v>725</v>
      </c>
      <c r="AT119" s="52">
        <f>RANK(Deelnemers!$AN119,Deelnemers!$AN$2:$AN$125)</f>
        <v>118</v>
      </c>
      <c r="AU119" s="154">
        <f t="shared" si="3"/>
        <v>1</v>
      </c>
      <c r="AV119" s="22" t="s">
        <v>14</v>
      </c>
      <c r="AX119" s="154" t="s">
        <v>757</v>
      </c>
      <c r="AY119" s="154">
        <f>IFERROR(HLOOKUP($AY$1,Deelnemers!$I119:$W119,1,FALSE),0)</f>
        <v>0</v>
      </c>
    </row>
    <row r="120" spans="1:51" s="154" customFormat="1" x14ac:dyDescent="0.25">
      <c r="A120" s="52" t="str">
        <f>CONCATENATE(Deelnemers!$B120," - ",AS120)</f>
        <v>119 - Mitchell van V.</v>
      </c>
      <c r="B120" s="49">
        <v>119</v>
      </c>
      <c r="C120" s="176" t="s">
        <v>14</v>
      </c>
      <c r="D120" s="51" t="s">
        <v>671</v>
      </c>
      <c r="E120" s="51" t="s">
        <v>299</v>
      </c>
      <c r="F120" s="190" t="str">
        <f>VLOOKUP(Deelnemers!$B120,Deelnemers!$B$129:$D$303,3,0)</f>
        <v>Team Ineos Grenadiers</v>
      </c>
      <c r="G120" s="51"/>
      <c r="H120" s="52"/>
      <c r="I120" s="52">
        <v>12</v>
      </c>
      <c r="J120" s="52">
        <v>11</v>
      </c>
      <c r="K120" s="52">
        <v>1</v>
      </c>
      <c r="L120" s="52">
        <v>2</v>
      </c>
      <c r="M120" s="52">
        <v>71</v>
      </c>
      <c r="N120" s="52">
        <v>111</v>
      </c>
      <c r="O120" s="52">
        <v>184</v>
      </c>
      <c r="P120" s="52">
        <v>103</v>
      </c>
      <c r="Q120" s="52">
        <v>73</v>
      </c>
      <c r="R120" s="52">
        <v>33</v>
      </c>
      <c r="S120" s="52">
        <v>81</v>
      </c>
      <c r="T120" s="52">
        <v>22</v>
      </c>
      <c r="U120" s="52">
        <v>152</v>
      </c>
      <c r="V120" s="52">
        <v>93</v>
      </c>
      <c r="W120" s="52">
        <v>21</v>
      </c>
      <c r="X120" s="52"/>
      <c r="Y120" s="52">
        <f>VLOOKUP(Deelnemers!$I120,rennerstabel!$E:$H,4,0)*2</f>
        <v>0</v>
      </c>
      <c r="Z120" s="52">
        <f>VLOOKUP(Deelnemers!$J120,rennerstabel!$E:$H,4,0)</f>
        <v>0</v>
      </c>
      <c r="AA120" s="52">
        <f>VLOOKUP(Deelnemers!$K120,rennerstabel!$E:$H,4,0)</f>
        <v>0</v>
      </c>
      <c r="AB120" s="52">
        <f>VLOOKUP(Deelnemers!$L120,rennerstabel!$E:$H,4,0)</f>
        <v>0</v>
      </c>
      <c r="AC120" s="52">
        <f>VLOOKUP(Deelnemers!$M120,rennerstabel!$E:$H,4,0)</f>
        <v>0</v>
      </c>
      <c r="AD120" s="52">
        <f>VLOOKUP(Deelnemers!$N120,rennerstabel!$E:$H,4,0)</f>
        <v>0</v>
      </c>
      <c r="AE120" s="52">
        <f>VLOOKUP(Deelnemers!$O120,rennerstabel!$E:$H,4,0)</f>
        <v>0</v>
      </c>
      <c r="AF120" s="52">
        <f>VLOOKUP(Deelnemers!$P120,rennerstabel!$E:$H,4,0)</f>
        <v>0</v>
      </c>
      <c r="AG120" s="52">
        <f>VLOOKUP(Deelnemers!$Q120,rennerstabel!$E:$H,4,0)</f>
        <v>15</v>
      </c>
      <c r="AH120" s="52">
        <f>VLOOKUP(Deelnemers!$R120,rennerstabel!$E:$H,4,0)</f>
        <v>0</v>
      </c>
      <c r="AI120" s="52">
        <f>VLOOKUP(Deelnemers!$S120,rennerstabel!$E:$H,4,0)</f>
        <v>10</v>
      </c>
      <c r="AJ120" s="52">
        <f>VLOOKUP(Deelnemers!$T120,rennerstabel!$E:$H,4,0)</f>
        <v>20</v>
      </c>
      <c r="AK120" s="52">
        <f>VLOOKUP(Deelnemers!$U120,rennerstabel!$E:$H,4,0)</f>
        <v>9</v>
      </c>
      <c r="AL120" s="52">
        <f>VLOOKUP(Deelnemers!$V120,rennerstabel!$E:$H,4,0)</f>
        <v>4</v>
      </c>
      <c r="AM120" s="52">
        <f>VLOOKUP(Deelnemers!$W120,rennerstabel!$E:$H,4,0)</f>
        <v>0</v>
      </c>
      <c r="AN120" s="53">
        <f t="shared" si="4"/>
        <v>58</v>
      </c>
      <c r="AO120" s="54">
        <f>VLOOKUP(Deelnemers!$I120,rennerstabel!$E:$K,5,0)*2+VLOOKUP(Deelnemers!$J120,rennerstabel!$E:$K,5,0)+VLOOKUP(Deelnemers!$K120,rennerstabel!$E:$K,5,0)+VLOOKUP(Deelnemers!$L120,rennerstabel!$E:$K,5,0)+VLOOKUP(Deelnemers!$M120,rennerstabel!$E:$K,5,0)+VLOOKUP(Deelnemers!$N120,rennerstabel!$E:$K,5,0)+VLOOKUP(Deelnemers!$O120,rennerstabel!$E:$K,5,0)+VLOOKUP(Deelnemers!$P120,rennerstabel!$E:$K,5,0)+VLOOKUP(Deelnemers!$Q120,rennerstabel!$E:$K,5,0)+VLOOKUP(Deelnemers!$R120,rennerstabel!$E:$K,5,0)+VLOOKUP(Deelnemers!$S120,rennerstabel!$E:$K,5,0)+VLOOKUP(Deelnemers!$T120,rennerstabel!$E:$K,5,0)+VLOOKUP(Deelnemers!$U120,rennerstabel!$E:$K,5,0)+VLOOKUP(Deelnemers!$V120,rennerstabel!$E:$K,5,0)+VLOOKUP(Deelnemers!$W120,rennerstabel!$E:$K,5,0)</f>
        <v>58</v>
      </c>
      <c r="AP120" s="55">
        <f>VLOOKUP(Deelnemers!$I120,rennerstabel!$E:$K,6,0)*2+VLOOKUP(Deelnemers!$J120,rennerstabel!$E:$K,6,0)+VLOOKUP(Deelnemers!$K120,rennerstabel!$E:$K,6,0)+VLOOKUP(Deelnemers!$L120,rennerstabel!$E:$K,6,0)+VLOOKUP(Deelnemers!$M120,rennerstabel!$E:$K,6,0)+VLOOKUP(Deelnemers!$N120,rennerstabel!$E:$K,6,0)+VLOOKUP(Deelnemers!$O120,rennerstabel!$E:$K,6,0)+VLOOKUP(Deelnemers!$P120,rennerstabel!$E:$K,6,0)+VLOOKUP(Deelnemers!$Q120,rennerstabel!$E:$K,6,0)+VLOOKUP(Deelnemers!$R120,rennerstabel!$E:$K,6,0)+VLOOKUP(Deelnemers!$S120,rennerstabel!$E:$K,6,0)+VLOOKUP(Deelnemers!$T120,rennerstabel!$E:$K,6,0)+VLOOKUP(Deelnemers!$U120,rennerstabel!$E:$K,6,0)+VLOOKUP(Deelnemers!$V120,rennerstabel!$E:$K,6,0)+VLOOKUP(Deelnemers!$W120,rennerstabel!$E:$K,6,0)</f>
        <v>0</v>
      </c>
      <c r="AQ120" s="56">
        <f>VLOOKUP(Deelnemers!$I120,rennerstabel!$E:$K,7,0)*2+VLOOKUP(Deelnemers!$J120,rennerstabel!$E:$K,7,0)+VLOOKUP(Deelnemers!$K120,rennerstabel!$E:$K,7,0)+VLOOKUP(Deelnemers!$L120,rennerstabel!$E:$K,7,0)+VLOOKUP(Deelnemers!$M120,rennerstabel!$E:$K,7,0)+VLOOKUP(Deelnemers!$N120,rennerstabel!$E:$K,7,0)+VLOOKUP(Deelnemers!$O120,rennerstabel!$E:$K,7,0)+VLOOKUP(Deelnemers!$P120,rennerstabel!$E:$K,7,0)+VLOOKUP(Deelnemers!$Q120,rennerstabel!$E:$K,7,0)+VLOOKUP(Deelnemers!$R120,rennerstabel!$E:$K,7,0)+VLOOKUP(Deelnemers!$S120,rennerstabel!$E:$K,7,0)+VLOOKUP(Deelnemers!$T120,rennerstabel!$E:$K,7,0)+VLOOKUP(Deelnemers!$U120,rennerstabel!$E:$K,7,0)+VLOOKUP(Deelnemers!$V120,rennerstabel!$E:$K,7,0)+VLOOKUP(Deelnemers!$W120,rennerstabel!$E:$K,7,0)</f>
        <v>0</v>
      </c>
      <c r="AR120" s="58">
        <f>Deelnemers!$AN120</f>
        <v>58</v>
      </c>
      <c r="AS120" s="170" t="s">
        <v>726</v>
      </c>
      <c r="AT120" s="52">
        <f>RANK(Deelnemers!$AN120,Deelnemers!$AN$2:$AN$125)</f>
        <v>21</v>
      </c>
      <c r="AU120" s="154">
        <f t="shared" si="3"/>
        <v>1</v>
      </c>
      <c r="AV120" s="22" t="s">
        <v>14</v>
      </c>
      <c r="AX120" s="154" t="s">
        <v>758</v>
      </c>
      <c r="AY120" s="154">
        <f>IFERROR(HLOOKUP($AY$1,Deelnemers!$I120:$W120,1,FALSE),0)</f>
        <v>0</v>
      </c>
    </row>
    <row r="121" spans="1:51" s="154" customFormat="1" x14ac:dyDescent="0.25">
      <c r="A121" s="62" t="str">
        <f>CONCATENATE(Deelnemers!$B121," - ",AS121)</f>
        <v>120 - Kay L.</v>
      </c>
      <c r="B121" s="59">
        <v>120</v>
      </c>
      <c r="C121" s="177" t="s">
        <v>14</v>
      </c>
      <c r="D121" s="60" t="s">
        <v>14</v>
      </c>
      <c r="E121" s="61" t="s">
        <v>302</v>
      </c>
      <c r="F121" s="189" t="str">
        <f>VLOOKUP(Deelnemers!$B121,Deelnemers!$B$129:$D$303,3,0)</f>
        <v>Movistar Team</v>
      </c>
      <c r="G121" s="51"/>
      <c r="H121" s="62"/>
      <c r="I121" s="62">
        <v>111</v>
      </c>
      <c r="J121" s="62">
        <v>33</v>
      </c>
      <c r="K121" s="62">
        <v>21</v>
      </c>
      <c r="L121" s="62">
        <v>152</v>
      </c>
      <c r="M121" s="62">
        <v>61</v>
      </c>
      <c r="N121" s="62">
        <v>2</v>
      </c>
      <c r="O121" s="62">
        <v>203</v>
      </c>
      <c r="P121" s="64">
        <v>104</v>
      </c>
      <c r="Q121" s="62">
        <v>146</v>
      </c>
      <c r="R121" s="62">
        <v>14</v>
      </c>
      <c r="S121" s="62">
        <v>182</v>
      </c>
      <c r="T121" s="62">
        <v>184</v>
      </c>
      <c r="U121" s="62">
        <v>91</v>
      </c>
      <c r="V121" s="62">
        <v>11</v>
      </c>
      <c r="W121" s="62">
        <v>31</v>
      </c>
      <c r="X121" s="62"/>
      <c r="Y121" s="62">
        <f>VLOOKUP(Deelnemers!$I121,rennerstabel!$E:$H,4,0)*2</f>
        <v>0</v>
      </c>
      <c r="Z121" s="62">
        <f>VLOOKUP(Deelnemers!$J121,rennerstabel!$E:$H,4,0)</f>
        <v>0</v>
      </c>
      <c r="AA121" s="62">
        <f>VLOOKUP(Deelnemers!$K121,rennerstabel!$E:$H,4,0)</f>
        <v>0</v>
      </c>
      <c r="AB121" s="62">
        <f>VLOOKUP(Deelnemers!$L121,rennerstabel!$E:$H,4,0)</f>
        <v>9</v>
      </c>
      <c r="AC121" s="62">
        <f>VLOOKUP(Deelnemers!$M121,rennerstabel!$E:$H,4,0)</f>
        <v>0</v>
      </c>
      <c r="AD121" s="62">
        <f>VLOOKUP(Deelnemers!$N121,rennerstabel!$E:$H,4,0)</f>
        <v>0</v>
      </c>
      <c r="AE121" s="62">
        <f>VLOOKUP(Deelnemers!$O121,rennerstabel!$E:$H,4,0)</f>
        <v>8</v>
      </c>
      <c r="AF121" s="62">
        <f>VLOOKUP(Deelnemers!$P121,rennerstabel!$E:$H,4,0)</f>
        <v>0</v>
      </c>
      <c r="AG121" s="62">
        <f>VLOOKUP(Deelnemers!$Q121,rennerstabel!$E:$H,4,0)</f>
        <v>0</v>
      </c>
      <c r="AH121" s="62">
        <f>VLOOKUP(Deelnemers!$R121,rennerstabel!$E:$H,4,0)</f>
        <v>0</v>
      </c>
      <c r="AI121" s="62">
        <f>VLOOKUP(Deelnemers!$S121,rennerstabel!$E:$H,4,0)</f>
        <v>0</v>
      </c>
      <c r="AJ121" s="62">
        <f>VLOOKUP(Deelnemers!$T121,rennerstabel!$E:$H,4,0)</f>
        <v>0</v>
      </c>
      <c r="AK121" s="62">
        <f>VLOOKUP(Deelnemers!$U121,rennerstabel!$E:$H,4,0)</f>
        <v>0</v>
      </c>
      <c r="AL121" s="62">
        <f>VLOOKUP(Deelnemers!$V121,rennerstabel!$E:$H,4,0)</f>
        <v>0</v>
      </c>
      <c r="AM121" s="62">
        <f>VLOOKUP(Deelnemers!$W121,rennerstabel!$E:$H,4,0)</f>
        <v>0</v>
      </c>
      <c r="AN121" s="53">
        <f t="shared" si="4"/>
        <v>17</v>
      </c>
      <c r="AO121" s="54">
        <f>VLOOKUP(Deelnemers!$I121,rennerstabel!$E:$K,5,0)*2+VLOOKUP(Deelnemers!$J121,rennerstabel!$E:$K,5,0)+VLOOKUP(Deelnemers!$K121,rennerstabel!$E:$K,5,0)+VLOOKUP(Deelnemers!$L121,rennerstabel!$E:$K,5,0)+VLOOKUP(Deelnemers!$M121,rennerstabel!$E:$K,5,0)+VLOOKUP(Deelnemers!$N121,rennerstabel!$E:$K,5,0)+VLOOKUP(Deelnemers!$O121,rennerstabel!$E:$K,5,0)+VLOOKUP(Deelnemers!$P121,rennerstabel!$E:$K,5,0)+VLOOKUP(Deelnemers!$Q121,rennerstabel!$E:$K,5,0)+VLOOKUP(Deelnemers!$R121,rennerstabel!$E:$K,5,0)+VLOOKUP(Deelnemers!$S121,rennerstabel!$E:$K,5,0)+VLOOKUP(Deelnemers!$T121,rennerstabel!$E:$K,5,0)+VLOOKUP(Deelnemers!$U121,rennerstabel!$E:$K,5,0)+VLOOKUP(Deelnemers!$V121,rennerstabel!$E:$K,5,0)+VLOOKUP(Deelnemers!$W121,rennerstabel!$E:$K,5,0)</f>
        <v>17</v>
      </c>
      <c r="AP121" s="55">
        <f>VLOOKUP(Deelnemers!$I121,rennerstabel!$E:$K,6,0)*2+VLOOKUP(Deelnemers!$J121,rennerstabel!$E:$K,6,0)+VLOOKUP(Deelnemers!$K121,rennerstabel!$E:$K,6,0)+VLOOKUP(Deelnemers!$L121,rennerstabel!$E:$K,6,0)+VLOOKUP(Deelnemers!$M121,rennerstabel!$E:$K,6,0)+VLOOKUP(Deelnemers!$N121,rennerstabel!$E:$K,6,0)+VLOOKUP(Deelnemers!$O121,rennerstabel!$E:$K,6,0)+VLOOKUP(Deelnemers!$P121,rennerstabel!$E:$K,6,0)+VLOOKUP(Deelnemers!$Q121,rennerstabel!$E:$K,6,0)+VLOOKUP(Deelnemers!$R121,rennerstabel!$E:$K,6,0)+VLOOKUP(Deelnemers!$S121,rennerstabel!$E:$K,6,0)+VLOOKUP(Deelnemers!$T121,rennerstabel!$E:$K,6,0)+VLOOKUP(Deelnemers!$U121,rennerstabel!$E:$K,6,0)+VLOOKUP(Deelnemers!$V121,rennerstabel!$E:$K,6,0)+VLOOKUP(Deelnemers!$W121,rennerstabel!$E:$K,6,0)</f>
        <v>0</v>
      </c>
      <c r="AQ121" s="56">
        <f>VLOOKUP(Deelnemers!$I121,rennerstabel!$E:$K,7,0)*2+VLOOKUP(Deelnemers!$J121,rennerstabel!$E:$K,7,0)+VLOOKUP(Deelnemers!$K121,rennerstabel!$E:$K,7,0)+VLOOKUP(Deelnemers!$L121,rennerstabel!$E:$K,7,0)+VLOOKUP(Deelnemers!$M121,rennerstabel!$E:$K,7,0)+VLOOKUP(Deelnemers!$N121,rennerstabel!$E:$K,7,0)+VLOOKUP(Deelnemers!$O121,rennerstabel!$E:$K,7,0)+VLOOKUP(Deelnemers!$P121,rennerstabel!$E:$K,7,0)+VLOOKUP(Deelnemers!$Q121,rennerstabel!$E:$K,7,0)+VLOOKUP(Deelnemers!$R121,rennerstabel!$E:$K,7,0)+VLOOKUP(Deelnemers!$S121,rennerstabel!$E:$K,7,0)+VLOOKUP(Deelnemers!$T121,rennerstabel!$E:$K,7,0)+VLOOKUP(Deelnemers!$U121,rennerstabel!$E:$K,7,0)+VLOOKUP(Deelnemers!$V121,rennerstabel!$E:$K,7,0)+VLOOKUP(Deelnemers!$W121,rennerstabel!$E:$K,7,0)</f>
        <v>0</v>
      </c>
      <c r="AR121" s="63">
        <f>Deelnemers!$AN121</f>
        <v>17</v>
      </c>
      <c r="AS121" s="170" t="s">
        <v>727</v>
      </c>
      <c r="AT121" s="52">
        <f>RANK(Deelnemers!$AN121,Deelnemers!$AN$2:$AN$125)</f>
        <v>99</v>
      </c>
      <c r="AU121" s="154">
        <f t="shared" si="3"/>
        <v>1</v>
      </c>
      <c r="AV121" s="22" t="s">
        <v>14</v>
      </c>
      <c r="AX121" s="154" t="s">
        <v>758</v>
      </c>
      <c r="AY121" s="154">
        <f>IFERROR(HLOOKUP($AY$1,Deelnemers!$I121:$W121,1,FALSE),0)</f>
        <v>0</v>
      </c>
    </row>
    <row r="122" spans="1:51" s="154" customFormat="1" x14ac:dyDescent="0.25">
      <c r="A122" s="52" t="str">
        <f>CONCATENATE(Deelnemers!$B122," - ",AS122)</f>
        <v>121 - Jos S.</v>
      </c>
      <c r="B122" s="49">
        <v>121</v>
      </c>
      <c r="C122" s="176" t="s">
        <v>14</v>
      </c>
      <c r="D122" s="181" t="s">
        <v>14</v>
      </c>
      <c r="E122" s="51" t="s">
        <v>304</v>
      </c>
      <c r="F122" s="190" t="str">
        <f>VLOOKUP(Deelnemers!$B122,Deelnemers!$B$129:$D$303,3,0)</f>
        <v>BORA Hansgrohe</v>
      </c>
      <c r="G122" s="51"/>
      <c r="H122" s="52"/>
      <c r="I122" s="52">
        <v>12</v>
      </c>
      <c r="J122" s="52">
        <v>1</v>
      </c>
      <c r="K122" s="52">
        <v>11</v>
      </c>
      <c r="L122" s="52">
        <v>14</v>
      </c>
      <c r="M122" s="52">
        <v>17</v>
      </c>
      <c r="N122" s="52">
        <v>21</v>
      </c>
      <c r="O122" s="52">
        <v>34</v>
      </c>
      <c r="P122" s="52">
        <v>41</v>
      </c>
      <c r="Q122" s="52">
        <v>56</v>
      </c>
      <c r="R122" s="52">
        <v>73</v>
      </c>
      <c r="S122" s="52">
        <v>91</v>
      </c>
      <c r="T122" s="52">
        <v>111</v>
      </c>
      <c r="U122" s="52">
        <v>153</v>
      </c>
      <c r="V122" s="52">
        <v>183</v>
      </c>
      <c r="W122" s="52">
        <v>191</v>
      </c>
      <c r="X122" s="52"/>
      <c r="Y122" s="52">
        <f>VLOOKUP(Deelnemers!$I122,rennerstabel!$E:$H,4,0)*2</f>
        <v>0</v>
      </c>
      <c r="Z122" s="52">
        <f>VLOOKUP(Deelnemers!$J122,rennerstabel!$E:$H,4,0)</f>
        <v>0</v>
      </c>
      <c r="AA122" s="52">
        <f>VLOOKUP(Deelnemers!$K122,rennerstabel!$E:$H,4,0)</f>
        <v>0</v>
      </c>
      <c r="AB122" s="52">
        <f>VLOOKUP(Deelnemers!$L122,rennerstabel!$E:$H,4,0)</f>
        <v>0</v>
      </c>
      <c r="AC122" s="52">
        <f>VLOOKUP(Deelnemers!$M122,rennerstabel!$E:$H,4,0)</f>
        <v>0</v>
      </c>
      <c r="AD122" s="52">
        <f>VLOOKUP(Deelnemers!$N122,rennerstabel!$E:$H,4,0)</f>
        <v>0</v>
      </c>
      <c r="AE122" s="52">
        <f>VLOOKUP(Deelnemers!$O122,rennerstabel!$E:$H,4,0)</f>
        <v>0</v>
      </c>
      <c r="AF122" s="52">
        <f>VLOOKUP(Deelnemers!$P122,rennerstabel!$E:$H,4,0)</f>
        <v>0</v>
      </c>
      <c r="AG122" s="52">
        <f>VLOOKUP(Deelnemers!$Q122,rennerstabel!$E:$H,4,0)</f>
        <v>0</v>
      </c>
      <c r="AH122" s="52">
        <f>VLOOKUP(Deelnemers!$R122,rennerstabel!$E:$H,4,0)</f>
        <v>15</v>
      </c>
      <c r="AI122" s="52">
        <f>VLOOKUP(Deelnemers!$S122,rennerstabel!$E:$H,4,0)</f>
        <v>0</v>
      </c>
      <c r="AJ122" s="52">
        <f>VLOOKUP(Deelnemers!$T122,rennerstabel!$E:$H,4,0)</f>
        <v>0</v>
      </c>
      <c r="AK122" s="52">
        <f>VLOOKUP(Deelnemers!$U122,rennerstabel!$E:$H,4,0)</f>
        <v>0</v>
      </c>
      <c r="AL122" s="52">
        <f>VLOOKUP(Deelnemers!$V122,rennerstabel!$E:$H,4,0)</f>
        <v>35</v>
      </c>
      <c r="AM122" s="52">
        <f>VLOOKUP(Deelnemers!$W122,rennerstabel!$E:$H,4,0)</f>
        <v>0</v>
      </c>
      <c r="AN122" s="53">
        <f t="shared" si="4"/>
        <v>50</v>
      </c>
      <c r="AO122" s="54">
        <f>VLOOKUP(Deelnemers!$I122,rennerstabel!$E:$K,5,0)*2+VLOOKUP(Deelnemers!$J122,rennerstabel!$E:$K,5,0)+VLOOKUP(Deelnemers!$K122,rennerstabel!$E:$K,5,0)+VLOOKUP(Deelnemers!$L122,rennerstabel!$E:$K,5,0)+VLOOKUP(Deelnemers!$M122,rennerstabel!$E:$K,5,0)+VLOOKUP(Deelnemers!$N122,rennerstabel!$E:$K,5,0)+VLOOKUP(Deelnemers!$O122,rennerstabel!$E:$K,5,0)+VLOOKUP(Deelnemers!$P122,rennerstabel!$E:$K,5,0)+VLOOKUP(Deelnemers!$Q122,rennerstabel!$E:$K,5,0)+VLOOKUP(Deelnemers!$R122,rennerstabel!$E:$K,5,0)+VLOOKUP(Deelnemers!$S122,rennerstabel!$E:$K,5,0)+VLOOKUP(Deelnemers!$T122,rennerstabel!$E:$K,5,0)+VLOOKUP(Deelnemers!$U122,rennerstabel!$E:$K,5,0)+VLOOKUP(Deelnemers!$V122,rennerstabel!$E:$K,5,0)+VLOOKUP(Deelnemers!$W122,rennerstabel!$E:$K,5,0)</f>
        <v>50</v>
      </c>
      <c r="AP122" s="55">
        <f>VLOOKUP(Deelnemers!$I122,rennerstabel!$E:$K,6,0)*2+VLOOKUP(Deelnemers!$J122,rennerstabel!$E:$K,6,0)+VLOOKUP(Deelnemers!$K122,rennerstabel!$E:$K,6,0)+VLOOKUP(Deelnemers!$L122,rennerstabel!$E:$K,6,0)+VLOOKUP(Deelnemers!$M122,rennerstabel!$E:$K,6,0)+VLOOKUP(Deelnemers!$N122,rennerstabel!$E:$K,6,0)+VLOOKUP(Deelnemers!$O122,rennerstabel!$E:$K,6,0)+VLOOKUP(Deelnemers!$P122,rennerstabel!$E:$K,6,0)+VLOOKUP(Deelnemers!$Q122,rennerstabel!$E:$K,6,0)+VLOOKUP(Deelnemers!$R122,rennerstabel!$E:$K,6,0)+VLOOKUP(Deelnemers!$S122,rennerstabel!$E:$K,6,0)+VLOOKUP(Deelnemers!$T122,rennerstabel!$E:$K,6,0)+VLOOKUP(Deelnemers!$U122,rennerstabel!$E:$K,6,0)+VLOOKUP(Deelnemers!$V122,rennerstabel!$E:$K,6,0)+VLOOKUP(Deelnemers!$W122,rennerstabel!$E:$K,6,0)</f>
        <v>0</v>
      </c>
      <c r="AQ122" s="56">
        <f>VLOOKUP(Deelnemers!$I122,rennerstabel!$E:$K,7,0)*2+VLOOKUP(Deelnemers!$J122,rennerstabel!$E:$K,7,0)+VLOOKUP(Deelnemers!$K122,rennerstabel!$E:$K,7,0)+VLOOKUP(Deelnemers!$L122,rennerstabel!$E:$K,7,0)+VLOOKUP(Deelnemers!$M122,rennerstabel!$E:$K,7,0)+VLOOKUP(Deelnemers!$N122,rennerstabel!$E:$K,7,0)+VLOOKUP(Deelnemers!$O122,rennerstabel!$E:$K,7,0)+VLOOKUP(Deelnemers!$P122,rennerstabel!$E:$K,7,0)+VLOOKUP(Deelnemers!$Q122,rennerstabel!$E:$K,7,0)+VLOOKUP(Deelnemers!$R122,rennerstabel!$E:$K,7,0)+VLOOKUP(Deelnemers!$S122,rennerstabel!$E:$K,7,0)+VLOOKUP(Deelnemers!$T122,rennerstabel!$E:$K,7,0)+VLOOKUP(Deelnemers!$U122,rennerstabel!$E:$K,7,0)+VLOOKUP(Deelnemers!$V122,rennerstabel!$E:$K,7,0)+VLOOKUP(Deelnemers!$W122,rennerstabel!$E:$K,7,0)</f>
        <v>0</v>
      </c>
      <c r="AR122" s="58">
        <f>Deelnemers!$AN122</f>
        <v>50</v>
      </c>
      <c r="AS122" s="170" t="s">
        <v>728</v>
      </c>
      <c r="AT122" s="52">
        <f>RANK(Deelnemers!$AN122,Deelnemers!$AN$2:$AN$125)</f>
        <v>27</v>
      </c>
      <c r="AU122" s="154">
        <f t="shared" si="3"/>
        <v>1</v>
      </c>
      <c r="AV122" s="22" t="s">
        <v>14</v>
      </c>
      <c r="AX122" s="154" t="s">
        <v>758</v>
      </c>
      <c r="AY122" s="154">
        <f>IFERROR(HLOOKUP($AY$1,Deelnemers!$I122:$W122,1,FALSE),0)</f>
        <v>0</v>
      </c>
    </row>
    <row r="123" spans="1:51" s="154" customFormat="1" x14ac:dyDescent="0.25">
      <c r="A123" s="62" t="str">
        <f>CONCATENATE(Deelnemers!$B123," - ",AS123)</f>
        <v>122 - Ronald van I.</v>
      </c>
      <c r="B123" s="59">
        <v>122</v>
      </c>
      <c r="C123" s="177" t="s">
        <v>732</v>
      </c>
      <c r="D123" s="60" t="s">
        <v>14</v>
      </c>
      <c r="E123" s="61" t="s">
        <v>609</v>
      </c>
      <c r="F123" s="189" t="str">
        <f>VLOOKUP(Deelnemers!$B123,Deelnemers!$B$129:$D$303,3,0)</f>
        <v>Mitchelton - Scott</v>
      </c>
      <c r="G123" s="51"/>
      <c r="H123" s="62"/>
      <c r="I123" s="62">
        <v>1</v>
      </c>
      <c r="J123" s="62">
        <v>11</v>
      </c>
      <c r="K123" s="62">
        <v>12</v>
      </c>
      <c r="L123" s="62">
        <v>21</v>
      </c>
      <c r="M123" s="62">
        <v>73</v>
      </c>
      <c r="N123" s="62">
        <v>191</v>
      </c>
      <c r="O123" s="62">
        <v>33</v>
      </c>
      <c r="P123" s="64">
        <v>111</v>
      </c>
      <c r="Q123" s="62">
        <v>184</v>
      </c>
      <c r="R123" s="62">
        <v>41</v>
      </c>
      <c r="S123" s="62">
        <v>51</v>
      </c>
      <c r="T123" s="62">
        <v>61</v>
      </c>
      <c r="U123" s="62">
        <v>141</v>
      </c>
      <c r="V123" s="62">
        <v>22</v>
      </c>
      <c r="W123" s="62">
        <v>16</v>
      </c>
      <c r="X123" s="62"/>
      <c r="Y123" s="62">
        <f>VLOOKUP(Deelnemers!$I123,rennerstabel!$E:$H,4,0)*2</f>
        <v>0</v>
      </c>
      <c r="Z123" s="62">
        <f>VLOOKUP(Deelnemers!$J123,rennerstabel!$E:$H,4,0)</f>
        <v>0</v>
      </c>
      <c r="AA123" s="62">
        <f>VLOOKUP(Deelnemers!$K123,rennerstabel!$E:$H,4,0)</f>
        <v>0</v>
      </c>
      <c r="AB123" s="62">
        <f>VLOOKUP(Deelnemers!$L123,rennerstabel!$E:$H,4,0)</f>
        <v>0</v>
      </c>
      <c r="AC123" s="62">
        <f>VLOOKUP(Deelnemers!$M123,rennerstabel!$E:$H,4,0)</f>
        <v>15</v>
      </c>
      <c r="AD123" s="62">
        <f>VLOOKUP(Deelnemers!$N123,rennerstabel!$E:$H,4,0)</f>
        <v>0</v>
      </c>
      <c r="AE123" s="62">
        <f>VLOOKUP(Deelnemers!$O123,rennerstabel!$E:$H,4,0)</f>
        <v>0</v>
      </c>
      <c r="AF123" s="62">
        <f>VLOOKUP(Deelnemers!$P123,rennerstabel!$E:$H,4,0)</f>
        <v>0</v>
      </c>
      <c r="AG123" s="62">
        <f>VLOOKUP(Deelnemers!$Q123,rennerstabel!$E:$H,4,0)</f>
        <v>0</v>
      </c>
      <c r="AH123" s="62">
        <f>VLOOKUP(Deelnemers!$R123,rennerstabel!$E:$H,4,0)</f>
        <v>0</v>
      </c>
      <c r="AI123" s="62">
        <f>VLOOKUP(Deelnemers!$S123,rennerstabel!$E:$H,4,0)</f>
        <v>0</v>
      </c>
      <c r="AJ123" s="62">
        <f>VLOOKUP(Deelnemers!$T123,rennerstabel!$E:$H,4,0)</f>
        <v>0</v>
      </c>
      <c r="AK123" s="62">
        <f>VLOOKUP(Deelnemers!$U123,rennerstabel!$E:$H,4,0)</f>
        <v>0</v>
      </c>
      <c r="AL123" s="62">
        <f>VLOOKUP(Deelnemers!$V123,rennerstabel!$E:$H,4,0)</f>
        <v>20</v>
      </c>
      <c r="AM123" s="62">
        <f>VLOOKUP(Deelnemers!$W123,rennerstabel!$E:$H,4,0)</f>
        <v>0</v>
      </c>
      <c r="AN123" s="53">
        <f t="shared" si="4"/>
        <v>35</v>
      </c>
      <c r="AO123" s="54">
        <f>VLOOKUP(Deelnemers!$I123,rennerstabel!$E:$K,5,0)*2+VLOOKUP(Deelnemers!$J123,rennerstabel!$E:$K,5,0)+VLOOKUP(Deelnemers!$K123,rennerstabel!$E:$K,5,0)+VLOOKUP(Deelnemers!$L123,rennerstabel!$E:$K,5,0)+VLOOKUP(Deelnemers!$M123,rennerstabel!$E:$K,5,0)+VLOOKUP(Deelnemers!$N123,rennerstabel!$E:$K,5,0)+VLOOKUP(Deelnemers!$O123,rennerstabel!$E:$K,5,0)+VLOOKUP(Deelnemers!$P123,rennerstabel!$E:$K,5,0)+VLOOKUP(Deelnemers!$Q123,rennerstabel!$E:$K,5,0)+VLOOKUP(Deelnemers!$R123,rennerstabel!$E:$K,5,0)+VLOOKUP(Deelnemers!$S123,rennerstabel!$E:$K,5,0)+VLOOKUP(Deelnemers!$T123,rennerstabel!$E:$K,5,0)+VLOOKUP(Deelnemers!$U123,rennerstabel!$E:$K,5,0)+VLOOKUP(Deelnemers!$V123,rennerstabel!$E:$K,5,0)+VLOOKUP(Deelnemers!$W123,rennerstabel!$E:$K,5,0)</f>
        <v>35</v>
      </c>
      <c r="AP123" s="55">
        <f>VLOOKUP(Deelnemers!$I123,rennerstabel!$E:$K,6,0)*2+VLOOKUP(Deelnemers!$J123,rennerstabel!$E:$K,6,0)+VLOOKUP(Deelnemers!$K123,rennerstabel!$E:$K,6,0)+VLOOKUP(Deelnemers!$L123,rennerstabel!$E:$K,6,0)+VLOOKUP(Deelnemers!$M123,rennerstabel!$E:$K,6,0)+VLOOKUP(Deelnemers!$N123,rennerstabel!$E:$K,6,0)+VLOOKUP(Deelnemers!$O123,rennerstabel!$E:$K,6,0)+VLOOKUP(Deelnemers!$P123,rennerstabel!$E:$K,6,0)+VLOOKUP(Deelnemers!$Q123,rennerstabel!$E:$K,6,0)+VLOOKUP(Deelnemers!$R123,rennerstabel!$E:$K,6,0)+VLOOKUP(Deelnemers!$S123,rennerstabel!$E:$K,6,0)+VLOOKUP(Deelnemers!$T123,rennerstabel!$E:$K,6,0)+VLOOKUP(Deelnemers!$U123,rennerstabel!$E:$K,6,0)+VLOOKUP(Deelnemers!$V123,rennerstabel!$E:$K,6,0)+VLOOKUP(Deelnemers!$W123,rennerstabel!$E:$K,6,0)</f>
        <v>0</v>
      </c>
      <c r="AQ123" s="56">
        <f>VLOOKUP(Deelnemers!$I123,rennerstabel!$E:$K,7,0)*2+VLOOKUP(Deelnemers!$J123,rennerstabel!$E:$K,7,0)+VLOOKUP(Deelnemers!$K123,rennerstabel!$E:$K,7,0)+VLOOKUP(Deelnemers!$L123,rennerstabel!$E:$K,7,0)+VLOOKUP(Deelnemers!$M123,rennerstabel!$E:$K,7,0)+VLOOKUP(Deelnemers!$N123,rennerstabel!$E:$K,7,0)+VLOOKUP(Deelnemers!$O123,rennerstabel!$E:$K,7,0)+VLOOKUP(Deelnemers!$P123,rennerstabel!$E:$K,7,0)+VLOOKUP(Deelnemers!$Q123,rennerstabel!$E:$K,7,0)+VLOOKUP(Deelnemers!$R123,rennerstabel!$E:$K,7,0)+VLOOKUP(Deelnemers!$S123,rennerstabel!$E:$K,7,0)+VLOOKUP(Deelnemers!$T123,rennerstabel!$E:$K,7,0)+VLOOKUP(Deelnemers!$U123,rennerstabel!$E:$K,7,0)+VLOOKUP(Deelnemers!$V123,rennerstabel!$E:$K,7,0)+VLOOKUP(Deelnemers!$W123,rennerstabel!$E:$K,7,0)</f>
        <v>0</v>
      </c>
      <c r="AR123" s="63">
        <f>Deelnemers!$AN123</f>
        <v>35</v>
      </c>
      <c r="AS123" s="170" t="s">
        <v>729</v>
      </c>
      <c r="AT123" s="52">
        <f>RANK(Deelnemers!$AN123,Deelnemers!$AN$2:$AN$125)</f>
        <v>64</v>
      </c>
      <c r="AU123" s="154">
        <f t="shared" si="3"/>
        <v>1</v>
      </c>
      <c r="AV123" s="22" t="s">
        <v>14</v>
      </c>
      <c r="AX123" s="154" t="s">
        <v>758</v>
      </c>
      <c r="AY123" s="154">
        <f>IFERROR(HLOOKUP($AY$1,Deelnemers!$I123:$W123,1,FALSE),0)</f>
        <v>0</v>
      </c>
    </row>
    <row r="124" spans="1:51" s="154" customFormat="1" x14ac:dyDescent="0.25">
      <c r="A124" s="52" t="str">
        <f>CONCATENATE(Deelnemers!$B124," - ",AS124)</f>
        <v>123 - Ahmet M.</v>
      </c>
      <c r="B124" s="49">
        <v>123</v>
      </c>
      <c r="C124" s="176" t="s">
        <v>731</v>
      </c>
      <c r="D124" s="181" t="s">
        <v>14</v>
      </c>
      <c r="E124" s="51" t="s">
        <v>301</v>
      </c>
      <c r="F124" s="190" t="str">
        <f>VLOOKUP(Deelnemers!$B124,Deelnemers!$B$129:$D$303,3,0)</f>
        <v>Jumbo Visma</v>
      </c>
      <c r="G124" s="51"/>
      <c r="H124" s="52"/>
      <c r="I124" s="52">
        <v>1</v>
      </c>
      <c r="J124" s="52">
        <v>111</v>
      </c>
      <c r="K124" s="52">
        <v>11</v>
      </c>
      <c r="L124" s="52">
        <v>31</v>
      </c>
      <c r="M124" s="52">
        <v>73</v>
      </c>
      <c r="N124" s="52">
        <v>183</v>
      </c>
      <c r="O124" s="52">
        <v>21</v>
      </c>
      <c r="P124" s="52">
        <v>192</v>
      </c>
      <c r="Q124" s="52">
        <v>22</v>
      </c>
      <c r="R124" s="52">
        <v>33</v>
      </c>
      <c r="S124" s="52">
        <v>81</v>
      </c>
      <c r="T124" s="52">
        <v>41</v>
      </c>
      <c r="U124" s="52">
        <v>61</v>
      </c>
      <c r="V124" s="52">
        <v>12</v>
      </c>
      <c r="W124" s="52">
        <v>51</v>
      </c>
      <c r="X124" s="52"/>
      <c r="Y124" s="52">
        <f>VLOOKUP(Deelnemers!$I124,rennerstabel!$E:$H,4,0)*2</f>
        <v>0</v>
      </c>
      <c r="Z124" s="52">
        <f>VLOOKUP(Deelnemers!$J124,rennerstabel!$E:$H,4,0)</f>
        <v>0</v>
      </c>
      <c r="AA124" s="52">
        <f>VLOOKUP(Deelnemers!$K124,rennerstabel!$E:$H,4,0)</f>
        <v>0</v>
      </c>
      <c r="AB124" s="52">
        <f>VLOOKUP(Deelnemers!$L124,rennerstabel!$E:$H,4,0)</f>
        <v>0</v>
      </c>
      <c r="AC124" s="52">
        <f>VLOOKUP(Deelnemers!$M124,rennerstabel!$E:$H,4,0)</f>
        <v>15</v>
      </c>
      <c r="AD124" s="52">
        <f>VLOOKUP(Deelnemers!$N124,rennerstabel!$E:$H,4,0)</f>
        <v>35</v>
      </c>
      <c r="AE124" s="52">
        <f>VLOOKUP(Deelnemers!$O124,rennerstabel!$E:$H,4,0)</f>
        <v>0</v>
      </c>
      <c r="AF124" s="52">
        <f>VLOOKUP(Deelnemers!$P124,rennerstabel!$E:$H,4,0)</f>
        <v>0</v>
      </c>
      <c r="AG124" s="52">
        <f>VLOOKUP(Deelnemers!$Q124,rennerstabel!$E:$H,4,0)</f>
        <v>20</v>
      </c>
      <c r="AH124" s="52">
        <f>VLOOKUP(Deelnemers!$R124,rennerstabel!$E:$H,4,0)</f>
        <v>0</v>
      </c>
      <c r="AI124" s="52">
        <f>VLOOKUP(Deelnemers!$S124,rennerstabel!$E:$H,4,0)</f>
        <v>10</v>
      </c>
      <c r="AJ124" s="52">
        <f>VLOOKUP(Deelnemers!$T124,rennerstabel!$E:$H,4,0)</f>
        <v>0</v>
      </c>
      <c r="AK124" s="52">
        <f>VLOOKUP(Deelnemers!$U124,rennerstabel!$E:$H,4,0)</f>
        <v>0</v>
      </c>
      <c r="AL124" s="52">
        <f>VLOOKUP(Deelnemers!$V124,rennerstabel!$E:$H,4,0)</f>
        <v>0</v>
      </c>
      <c r="AM124" s="52">
        <f>VLOOKUP(Deelnemers!$W124,rennerstabel!$E:$H,4,0)</f>
        <v>0</v>
      </c>
      <c r="AN124" s="53">
        <f t="shared" si="4"/>
        <v>80</v>
      </c>
      <c r="AO124" s="54">
        <f>VLOOKUP(Deelnemers!$I124,rennerstabel!$E:$K,5,0)*2+VLOOKUP(Deelnemers!$J124,rennerstabel!$E:$K,5,0)+VLOOKUP(Deelnemers!$K124,rennerstabel!$E:$K,5,0)+VLOOKUP(Deelnemers!$L124,rennerstabel!$E:$K,5,0)+VLOOKUP(Deelnemers!$M124,rennerstabel!$E:$K,5,0)+VLOOKUP(Deelnemers!$N124,rennerstabel!$E:$K,5,0)+VLOOKUP(Deelnemers!$O124,rennerstabel!$E:$K,5,0)+VLOOKUP(Deelnemers!$P124,rennerstabel!$E:$K,5,0)+VLOOKUP(Deelnemers!$Q124,rennerstabel!$E:$K,5,0)+VLOOKUP(Deelnemers!$R124,rennerstabel!$E:$K,5,0)+VLOOKUP(Deelnemers!$S124,rennerstabel!$E:$K,5,0)+VLOOKUP(Deelnemers!$T124,rennerstabel!$E:$K,5,0)+VLOOKUP(Deelnemers!$U124,rennerstabel!$E:$K,5,0)+VLOOKUP(Deelnemers!$V124,rennerstabel!$E:$K,5,0)+VLOOKUP(Deelnemers!$W124,rennerstabel!$E:$K,5,0)</f>
        <v>80</v>
      </c>
      <c r="AP124" s="55">
        <f>VLOOKUP(Deelnemers!$I124,rennerstabel!$E:$K,6,0)*2+VLOOKUP(Deelnemers!$J124,rennerstabel!$E:$K,6,0)+VLOOKUP(Deelnemers!$K124,rennerstabel!$E:$K,6,0)+VLOOKUP(Deelnemers!$L124,rennerstabel!$E:$K,6,0)+VLOOKUP(Deelnemers!$M124,rennerstabel!$E:$K,6,0)+VLOOKUP(Deelnemers!$N124,rennerstabel!$E:$K,6,0)+VLOOKUP(Deelnemers!$O124,rennerstabel!$E:$K,6,0)+VLOOKUP(Deelnemers!$P124,rennerstabel!$E:$K,6,0)+VLOOKUP(Deelnemers!$Q124,rennerstabel!$E:$K,6,0)+VLOOKUP(Deelnemers!$R124,rennerstabel!$E:$K,6,0)+VLOOKUP(Deelnemers!$S124,rennerstabel!$E:$K,6,0)+VLOOKUP(Deelnemers!$T124,rennerstabel!$E:$K,6,0)+VLOOKUP(Deelnemers!$U124,rennerstabel!$E:$K,6,0)+VLOOKUP(Deelnemers!$V124,rennerstabel!$E:$K,6,0)+VLOOKUP(Deelnemers!$W124,rennerstabel!$E:$K,6,0)</f>
        <v>0</v>
      </c>
      <c r="AQ124" s="56">
        <f>VLOOKUP(Deelnemers!$I124,rennerstabel!$E:$K,7,0)*2+VLOOKUP(Deelnemers!$J124,rennerstabel!$E:$K,7,0)+VLOOKUP(Deelnemers!$K124,rennerstabel!$E:$K,7,0)+VLOOKUP(Deelnemers!$L124,rennerstabel!$E:$K,7,0)+VLOOKUP(Deelnemers!$M124,rennerstabel!$E:$K,7,0)+VLOOKUP(Deelnemers!$N124,rennerstabel!$E:$K,7,0)+VLOOKUP(Deelnemers!$O124,rennerstabel!$E:$K,7,0)+VLOOKUP(Deelnemers!$P124,rennerstabel!$E:$K,7,0)+VLOOKUP(Deelnemers!$Q124,rennerstabel!$E:$K,7,0)+VLOOKUP(Deelnemers!$R124,rennerstabel!$E:$K,7,0)+VLOOKUP(Deelnemers!$S124,rennerstabel!$E:$K,7,0)+VLOOKUP(Deelnemers!$T124,rennerstabel!$E:$K,7,0)+VLOOKUP(Deelnemers!$U124,rennerstabel!$E:$K,7,0)+VLOOKUP(Deelnemers!$V124,rennerstabel!$E:$K,7,0)+VLOOKUP(Deelnemers!$W124,rennerstabel!$E:$K,7,0)</f>
        <v>0</v>
      </c>
      <c r="AR124" s="58">
        <f>Deelnemers!$AN124</f>
        <v>80</v>
      </c>
      <c r="AS124" s="170" t="s">
        <v>730</v>
      </c>
      <c r="AT124" s="52">
        <f>RANK(Deelnemers!$AN124,Deelnemers!$AN$2:$AN$125)</f>
        <v>5</v>
      </c>
      <c r="AU124" s="154">
        <f t="shared" si="3"/>
        <v>1</v>
      </c>
      <c r="AV124" s="22" t="s">
        <v>14</v>
      </c>
      <c r="AX124" s="154" t="s">
        <v>758</v>
      </c>
      <c r="AY124" s="154">
        <f>IFERROR(HLOOKUP($AY$1,Deelnemers!$I124:$W124,1,FALSE),0)</f>
        <v>0</v>
      </c>
    </row>
    <row r="125" spans="1:51" s="154" customFormat="1" x14ac:dyDescent="0.25">
      <c r="A125" s="62" t="str">
        <f>CONCATENATE(Deelnemers!$B125," - ",AS125)</f>
        <v>124 - Michella B.</v>
      </c>
      <c r="B125" s="59">
        <v>124</v>
      </c>
      <c r="C125" s="177" t="s">
        <v>734</v>
      </c>
      <c r="D125" s="60" t="s">
        <v>14</v>
      </c>
      <c r="E125" s="61" t="s">
        <v>307</v>
      </c>
      <c r="F125" s="189" t="str">
        <f>VLOOKUP(Deelnemers!$B125,Deelnemers!$B$129:$D$303,3,0)</f>
        <v>Jumbo Visma</v>
      </c>
      <c r="G125" s="51"/>
      <c r="H125" s="62"/>
      <c r="I125" s="62">
        <v>1</v>
      </c>
      <c r="J125" s="62">
        <v>12</v>
      </c>
      <c r="K125" s="62">
        <v>111</v>
      </c>
      <c r="L125" s="62">
        <v>11</v>
      </c>
      <c r="M125" s="62">
        <v>184</v>
      </c>
      <c r="N125" s="62">
        <v>224</v>
      </c>
      <c r="O125" s="62">
        <v>71</v>
      </c>
      <c r="P125" s="64">
        <v>73</v>
      </c>
      <c r="Q125" s="62">
        <v>61</v>
      </c>
      <c r="R125" s="62">
        <v>41</v>
      </c>
      <c r="S125" s="62">
        <v>21</v>
      </c>
      <c r="T125" s="62">
        <v>81</v>
      </c>
      <c r="U125" s="62">
        <v>191</v>
      </c>
      <c r="V125" s="62">
        <v>93</v>
      </c>
      <c r="W125" s="62">
        <v>101</v>
      </c>
      <c r="X125" s="62"/>
      <c r="Y125" s="62">
        <f>VLOOKUP(Deelnemers!$I125,rennerstabel!$E:$H,4,0)*2</f>
        <v>0</v>
      </c>
      <c r="Z125" s="62">
        <f>VLOOKUP(Deelnemers!$J125,rennerstabel!$E:$H,4,0)</f>
        <v>0</v>
      </c>
      <c r="AA125" s="62">
        <f>VLOOKUP(Deelnemers!$K125,rennerstabel!$E:$H,4,0)</f>
        <v>0</v>
      </c>
      <c r="AB125" s="62">
        <f>VLOOKUP(Deelnemers!$L125,rennerstabel!$E:$H,4,0)</f>
        <v>0</v>
      </c>
      <c r="AC125" s="62">
        <f>VLOOKUP(Deelnemers!$M125,rennerstabel!$E:$H,4,0)</f>
        <v>0</v>
      </c>
      <c r="AD125" s="62">
        <f>VLOOKUP(Deelnemers!$N125,rennerstabel!$E:$H,4,0)</f>
        <v>0</v>
      </c>
      <c r="AE125" s="62">
        <f>VLOOKUP(Deelnemers!$O125,rennerstabel!$E:$H,4,0)</f>
        <v>0</v>
      </c>
      <c r="AF125" s="62">
        <f>VLOOKUP(Deelnemers!$P125,rennerstabel!$E:$H,4,0)</f>
        <v>15</v>
      </c>
      <c r="AG125" s="62">
        <f>VLOOKUP(Deelnemers!$Q125,rennerstabel!$E:$H,4,0)</f>
        <v>0</v>
      </c>
      <c r="AH125" s="62">
        <f>VLOOKUP(Deelnemers!$R125,rennerstabel!$E:$H,4,0)</f>
        <v>0</v>
      </c>
      <c r="AI125" s="62">
        <f>VLOOKUP(Deelnemers!$S125,rennerstabel!$E:$H,4,0)</f>
        <v>0</v>
      </c>
      <c r="AJ125" s="62">
        <f>VLOOKUP(Deelnemers!$T125,rennerstabel!$E:$H,4,0)</f>
        <v>10</v>
      </c>
      <c r="AK125" s="62">
        <f>VLOOKUP(Deelnemers!$U125,rennerstabel!$E:$H,4,0)</f>
        <v>0</v>
      </c>
      <c r="AL125" s="62">
        <f>VLOOKUP(Deelnemers!$V125,rennerstabel!$E:$H,4,0)</f>
        <v>4</v>
      </c>
      <c r="AM125" s="62">
        <f>VLOOKUP(Deelnemers!$W125,rennerstabel!$E:$H,4,0)</f>
        <v>0</v>
      </c>
      <c r="AN125" s="53">
        <f t="shared" si="4"/>
        <v>29</v>
      </c>
      <c r="AO125" s="54">
        <f>VLOOKUP(Deelnemers!$I125,rennerstabel!$E:$K,5,0)*2+VLOOKUP(Deelnemers!$J125,rennerstabel!$E:$K,5,0)+VLOOKUP(Deelnemers!$K125,rennerstabel!$E:$K,5,0)+VLOOKUP(Deelnemers!$L125,rennerstabel!$E:$K,5,0)+VLOOKUP(Deelnemers!$M125,rennerstabel!$E:$K,5,0)+VLOOKUP(Deelnemers!$N125,rennerstabel!$E:$K,5,0)+VLOOKUP(Deelnemers!$O125,rennerstabel!$E:$K,5,0)+VLOOKUP(Deelnemers!$P125,rennerstabel!$E:$K,5,0)+VLOOKUP(Deelnemers!$Q125,rennerstabel!$E:$K,5,0)+VLOOKUP(Deelnemers!$R125,rennerstabel!$E:$K,5,0)+VLOOKUP(Deelnemers!$S125,rennerstabel!$E:$K,5,0)+VLOOKUP(Deelnemers!$T125,rennerstabel!$E:$K,5,0)+VLOOKUP(Deelnemers!$U125,rennerstabel!$E:$K,5,0)+VLOOKUP(Deelnemers!$V125,rennerstabel!$E:$K,5,0)+VLOOKUP(Deelnemers!$W125,rennerstabel!$E:$K,5,0)</f>
        <v>29</v>
      </c>
      <c r="AP125" s="55">
        <f>VLOOKUP(Deelnemers!$I125,rennerstabel!$E:$K,6,0)*2+VLOOKUP(Deelnemers!$J125,rennerstabel!$E:$K,6,0)+VLOOKUP(Deelnemers!$K125,rennerstabel!$E:$K,6,0)+VLOOKUP(Deelnemers!$L125,rennerstabel!$E:$K,6,0)+VLOOKUP(Deelnemers!$M125,rennerstabel!$E:$K,6,0)+VLOOKUP(Deelnemers!$N125,rennerstabel!$E:$K,6,0)+VLOOKUP(Deelnemers!$O125,rennerstabel!$E:$K,6,0)+VLOOKUP(Deelnemers!$P125,rennerstabel!$E:$K,6,0)+VLOOKUP(Deelnemers!$Q125,rennerstabel!$E:$K,6,0)+VLOOKUP(Deelnemers!$R125,rennerstabel!$E:$K,6,0)+VLOOKUP(Deelnemers!$S125,rennerstabel!$E:$K,6,0)+VLOOKUP(Deelnemers!$T125,rennerstabel!$E:$K,6,0)+VLOOKUP(Deelnemers!$U125,rennerstabel!$E:$K,6,0)+VLOOKUP(Deelnemers!$V125,rennerstabel!$E:$K,6,0)+VLOOKUP(Deelnemers!$W125,rennerstabel!$E:$K,6,0)</f>
        <v>0</v>
      </c>
      <c r="AQ125" s="56">
        <f>VLOOKUP(Deelnemers!$I125,rennerstabel!$E:$K,7,0)*2+VLOOKUP(Deelnemers!$J125,rennerstabel!$E:$K,7,0)+VLOOKUP(Deelnemers!$K125,rennerstabel!$E:$K,7,0)+VLOOKUP(Deelnemers!$L125,rennerstabel!$E:$K,7,0)+VLOOKUP(Deelnemers!$M125,rennerstabel!$E:$K,7,0)+VLOOKUP(Deelnemers!$N125,rennerstabel!$E:$K,7,0)+VLOOKUP(Deelnemers!$O125,rennerstabel!$E:$K,7,0)+VLOOKUP(Deelnemers!$P125,rennerstabel!$E:$K,7,0)+VLOOKUP(Deelnemers!$Q125,rennerstabel!$E:$K,7,0)+VLOOKUP(Deelnemers!$R125,rennerstabel!$E:$K,7,0)+VLOOKUP(Deelnemers!$S125,rennerstabel!$E:$K,7,0)+VLOOKUP(Deelnemers!$T125,rennerstabel!$E:$K,7,0)+VLOOKUP(Deelnemers!$U125,rennerstabel!$E:$K,7,0)+VLOOKUP(Deelnemers!$V125,rennerstabel!$E:$K,7,0)+VLOOKUP(Deelnemers!$W125,rennerstabel!$E:$K,7,0)</f>
        <v>0</v>
      </c>
      <c r="AR125" s="63">
        <f>Deelnemers!$AN125</f>
        <v>29</v>
      </c>
      <c r="AS125" s="170" t="s">
        <v>733</v>
      </c>
      <c r="AT125" s="52">
        <f>RANK(Deelnemers!$AN125,Deelnemers!$AN$2:$AN$125)</f>
        <v>81</v>
      </c>
      <c r="AU125" s="154">
        <f t="shared" si="3"/>
        <v>1</v>
      </c>
      <c r="AV125" s="22" t="s">
        <v>14</v>
      </c>
      <c r="AX125" s="154" t="s">
        <v>757</v>
      </c>
      <c r="AY125" s="154">
        <f>IFERROR(HLOOKUP($AY$1,Deelnemers!$I125:$W125,1,FALSE),0)</f>
        <v>0</v>
      </c>
    </row>
    <row r="126" spans="1:51" s="154" customFormat="1" x14ac:dyDescent="0.25">
      <c r="A126" s="102"/>
      <c r="B126" s="183"/>
      <c r="C126" s="184"/>
      <c r="D126" s="185"/>
      <c r="E126" s="185"/>
      <c r="F126" s="102"/>
      <c r="G126" s="185"/>
      <c r="H126" s="102"/>
      <c r="I126" s="102"/>
      <c r="J126" s="102"/>
      <c r="K126" s="102"/>
      <c r="L126" s="102"/>
      <c r="M126" s="102"/>
      <c r="N126" s="102"/>
      <c r="O126" s="102"/>
      <c r="P126" s="102"/>
      <c r="Q126" s="102"/>
      <c r="R126" s="102"/>
      <c r="S126" s="102"/>
      <c r="T126" s="102"/>
      <c r="U126" s="102"/>
      <c r="V126" s="102"/>
      <c r="W126" s="102"/>
      <c r="X126" s="102"/>
      <c r="Y126" s="102"/>
      <c r="Z126" s="102"/>
      <c r="AA126" s="102"/>
      <c r="AB126" s="102"/>
      <c r="AC126" s="102"/>
      <c r="AD126" s="102"/>
      <c r="AE126" s="102"/>
      <c r="AF126" s="102"/>
      <c r="AG126" s="102"/>
      <c r="AH126" s="102"/>
      <c r="AI126" s="102"/>
      <c r="AJ126" s="102"/>
      <c r="AK126" s="102"/>
      <c r="AL126" s="102"/>
      <c r="AM126" s="102"/>
      <c r="AN126" s="102"/>
      <c r="AO126" s="102"/>
      <c r="AP126" s="186"/>
      <c r="AQ126" s="102"/>
      <c r="AR126" s="187"/>
      <c r="AS126" s="102"/>
      <c r="AT126" s="102"/>
      <c r="AU126" s="119"/>
      <c r="AV126" s="22"/>
    </row>
    <row r="127" spans="1:51" s="154" customFormat="1" x14ac:dyDescent="0.25">
      <c r="A127" s="102"/>
      <c r="B127" s="183"/>
      <c r="C127" s="184"/>
      <c r="D127" s="185"/>
      <c r="E127" s="185"/>
      <c r="F127" s="102"/>
      <c r="G127" s="185"/>
      <c r="H127" s="102"/>
      <c r="I127" s="102"/>
      <c r="J127" s="102"/>
      <c r="K127" s="102"/>
      <c r="L127" s="102"/>
      <c r="M127" s="102"/>
      <c r="N127" s="102"/>
      <c r="O127" s="102"/>
      <c r="P127" s="102"/>
      <c r="Q127" s="102"/>
      <c r="R127" s="102"/>
      <c r="S127" s="102"/>
      <c r="T127" s="102"/>
      <c r="U127" s="102"/>
      <c r="V127" s="102"/>
      <c r="W127" s="102"/>
      <c r="X127" s="102"/>
      <c r="Y127" s="102"/>
      <c r="Z127" s="102"/>
      <c r="AA127" s="102"/>
      <c r="AB127" s="102"/>
      <c r="AC127" s="102"/>
      <c r="AD127" s="102"/>
      <c r="AE127" s="102"/>
      <c r="AF127" s="102"/>
      <c r="AG127" s="102"/>
      <c r="AH127" s="102"/>
      <c r="AI127" s="102"/>
      <c r="AJ127" s="102"/>
      <c r="AK127" s="102"/>
      <c r="AL127" s="102"/>
      <c r="AM127" s="102"/>
      <c r="AN127" s="102"/>
      <c r="AO127" s="102"/>
      <c r="AP127" s="186"/>
      <c r="AQ127" s="102"/>
      <c r="AR127" s="187"/>
      <c r="AS127" s="102"/>
      <c r="AT127" s="102"/>
      <c r="AU127" s="119"/>
      <c r="AV127" s="22">
        <f>AX127/124</f>
        <v>0.64516129032258063</v>
      </c>
      <c r="AW127" s="154" t="s">
        <v>758</v>
      </c>
      <c r="AX127" s="154">
        <f>COUNTIF(AX2:AX125,AW127)</f>
        <v>80</v>
      </c>
      <c r="AY127" s="154">
        <f>COUNTIF(AY2:AY125,"&gt;0")</f>
        <v>5</v>
      </c>
    </row>
    <row r="128" spans="1:51" s="154" customFormat="1" x14ac:dyDescent="0.25">
      <c r="A128" s="102"/>
      <c r="B128" s="183"/>
      <c r="C128" s="184"/>
      <c r="D128" s="185"/>
      <c r="E128" s="185"/>
      <c r="F128" s="102"/>
      <c r="G128" s="185"/>
      <c r="H128" s="102"/>
      <c r="I128" s="102"/>
      <c r="J128" s="102"/>
      <c r="K128" s="102"/>
      <c r="L128" s="102"/>
      <c r="M128" s="102"/>
      <c r="N128" s="102"/>
      <c r="O128" s="102"/>
      <c r="P128" s="102"/>
      <c r="Q128" s="102"/>
      <c r="R128" s="102"/>
      <c r="S128" s="102"/>
      <c r="T128" s="102"/>
      <c r="U128" s="102"/>
      <c r="V128" s="102"/>
      <c r="W128" s="102"/>
      <c r="X128" s="102"/>
      <c r="Y128" s="102"/>
      <c r="Z128" s="102"/>
      <c r="AA128" s="102"/>
      <c r="AB128" s="102"/>
      <c r="AC128" s="102"/>
      <c r="AD128" s="102"/>
      <c r="AE128" s="102"/>
      <c r="AF128" s="102"/>
      <c r="AG128" s="102"/>
      <c r="AH128" s="102"/>
      <c r="AI128" s="102"/>
      <c r="AJ128" s="102"/>
      <c r="AK128" s="102"/>
      <c r="AL128" s="102"/>
      <c r="AM128" s="102"/>
      <c r="AN128" s="102"/>
      <c r="AO128" s="102"/>
      <c r="AP128" s="186"/>
      <c r="AQ128" s="102"/>
      <c r="AR128" s="187"/>
      <c r="AS128" s="102"/>
      <c r="AT128" s="102"/>
      <c r="AU128" s="119"/>
      <c r="AV128" s="22">
        <f>AX128/124</f>
        <v>0.35483870967741937</v>
      </c>
      <c r="AW128" s="154" t="s">
        <v>757</v>
      </c>
      <c r="AX128" s="154">
        <f>124-AX127</f>
        <v>44</v>
      </c>
    </row>
    <row r="129" spans="2:9" x14ac:dyDescent="0.25">
      <c r="B129" s="66">
        <v>1</v>
      </c>
      <c r="C129" s="67" t="str">
        <f t="shared" ref="C129:C160" si="5">AS2</f>
        <v>Inez E.</v>
      </c>
      <c r="D129" s="68" t="s">
        <v>735</v>
      </c>
      <c r="E129" s="222"/>
      <c r="F129" s="222" t="s">
        <v>627</v>
      </c>
      <c r="G129">
        <v>1</v>
      </c>
      <c r="I129" s="154" t="s">
        <v>313</v>
      </c>
    </row>
    <row r="130" spans="2:9" x14ac:dyDescent="0.25">
      <c r="B130" s="66">
        <v>2</v>
      </c>
      <c r="C130" s="67" t="str">
        <f t="shared" si="5"/>
        <v>Kees-Jan G.</v>
      </c>
      <c r="D130" s="68" t="s">
        <v>393</v>
      </c>
      <c r="E130" s="222"/>
      <c r="F130" s="222" t="s">
        <v>542</v>
      </c>
      <c r="G130">
        <v>1</v>
      </c>
      <c r="I130" s="154" t="s">
        <v>313</v>
      </c>
    </row>
    <row r="131" spans="2:9" x14ac:dyDescent="0.25">
      <c r="B131" s="66">
        <v>3</v>
      </c>
      <c r="C131" s="67" t="str">
        <f t="shared" si="5"/>
        <v>Celine K.</v>
      </c>
      <c r="D131" s="68" t="s">
        <v>313</v>
      </c>
      <c r="E131" s="222"/>
      <c r="F131" s="222" t="s">
        <v>648</v>
      </c>
      <c r="G131">
        <v>1</v>
      </c>
      <c r="I131" s="154" t="s">
        <v>313</v>
      </c>
    </row>
    <row r="132" spans="2:9" x14ac:dyDescent="0.25">
      <c r="B132" s="66">
        <v>4</v>
      </c>
      <c r="C132" s="67" t="str">
        <f t="shared" si="5"/>
        <v>Pier de J.</v>
      </c>
      <c r="D132" s="68" t="s">
        <v>735</v>
      </c>
      <c r="E132" s="222"/>
      <c r="F132" s="222" t="s">
        <v>719</v>
      </c>
      <c r="G132">
        <v>1</v>
      </c>
      <c r="I132" s="154" t="s">
        <v>313</v>
      </c>
    </row>
    <row r="133" spans="2:9" x14ac:dyDescent="0.25">
      <c r="B133" s="66">
        <v>5</v>
      </c>
      <c r="C133" s="67" t="str">
        <f t="shared" si="5"/>
        <v>Mark van L.</v>
      </c>
      <c r="D133" s="68" t="s">
        <v>329</v>
      </c>
      <c r="E133" s="222"/>
      <c r="F133" s="222" t="s">
        <v>682</v>
      </c>
      <c r="G133">
        <v>1</v>
      </c>
      <c r="I133" s="154" t="s">
        <v>313</v>
      </c>
    </row>
    <row r="134" spans="2:9" x14ac:dyDescent="0.25">
      <c r="B134" s="66">
        <v>6</v>
      </c>
      <c r="C134" s="67" t="str">
        <f t="shared" si="5"/>
        <v>Rogier de B.</v>
      </c>
      <c r="D134" s="68" t="s">
        <v>735</v>
      </c>
      <c r="E134" s="222"/>
      <c r="F134" s="222" t="s">
        <v>700</v>
      </c>
      <c r="G134">
        <v>1</v>
      </c>
      <c r="I134" s="154" t="s">
        <v>313</v>
      </c>
    </row>
    <row r="135" spans="2:9" x14ac:dyDescent="0.25">
      <c r="B135" s="66">
        <v>7</v>
      </c>
      <c r="C135" s="67" t="str">
        <f t="shared" si="5"/>
        <v>Paul van V.</v>
      </c>
      <c r="D135" s="68" t="s">
        <v>200</v>
      </c>
      <c r="E135" s="222"/>
      <c r="F135" s="222" t="s">
        <v>687</v>
      </c>
      <c r="G135">
        <v>1</v>
      </c>
      <c r="I135" s="154" t="s">
        <v>313</v>
      </c>
    </row>
    <row r="136" spans="2:9" x14ac:dyDescent="0.25">
      <c r="B136" s="66">
        <v>8</v>
      </c>
      <c r="C136" s="67" t="str">
        <f t="shared" si="5"/>
        <v>Maarten L.</v>
      </c>
      <c r="D136" s="68" t="s">
        <v>735</v>
      </c>
      <c r="E136" s="222"/>
      <c r="F136" s="222" t="s">
        <v>691</v>
      </c>
      <c r="G136">
        <v>1</v>
      </c>
      <c r="I136" s="154" t="s">
        <v>313</v>
      </c>
    </row>
    <row r="137" spans="2:9" x14ac:dyDescent="0.25">
      <c r="B137" s="66">
        <v>9</v>
      </c>
      <c r="C137" s="67" t="str">
        <f t="shared" si="5"/>
        <v>Isabel V.</v>
      </c>
      <c r="D137" s="68" t="s">
        <v>190</v>
      </c>
      <c r="E137" s="222"/>
      <c r="F137" s="222" t="s">
        <v>726</v>
      </c>
      <c r="G137">
        <v>1</v>
      </c>
      <c r="I137" s="154" t="s">
        <v>313</v>
      </c>
    </row>
    <row r="138" spans="2:9" x14ac:dyDescent="0.25">
      <c r="B138" s="66">
        <v>10</v>
      </c>
      <c r="C138" s="67" t="str">
        <f t="shared" si="5"/>
        <v>Quirijn M.</v>
      </c>
      <c r="D138" s="68" t="s">
        <v>190</v>
      </c>
      <c r="E138" s="222"/>
      <c r="F138" s="222" t="s">
        <v>585</v>
      </c>
      <c r="G138">
        <v>1</v>
      </c>
      <c r="I138" s="154" t="s">
        <v>313</v>
      </c>
    </row>
    <row r="139" spans="2:9" x14ac:dyDescent="0.25">
      <c r="B139" s="66">
        <v>11</v>
      </c>
      <c r="C139" s="67" t="str">
        <f t="shared" si="5"/>
        <v>Koen de K.</v>
      </c>
      <c r="D139" s="68" t="s">
        <v>393</v>
      </c>
      <c r="E139" s="222"/>
      <c r="F139" s="222" t="s">
        <v>733</v>
      </c>
      <c r="G139">
        <v>2</v>
      </c>
      <c r="I139" s="154" t="s">
        <v>321</v>
      </c>
    </row>
    <row r="140" spans="2:9" x14ac:dyDescent="0.25">
      <c r="B140" s="66">
        <v>12</v>
      </c>
      <c r="C140" s="67" t="str">
        <f t="shared" si="5"/>
        <v>Bert van der S.</v>
      </c>
      <c r="D140" s="68" t="s">
        <v>736</v>
      </c>
      <c r="E140" s="222"/>
      <c r="F140" s="222" t="s">
        <v>597</v>
      </c>
      <c r="G140">
        <v>2</v>
      </c>
      <c r="I140" s="154" t="s">
        <v>321</v>
      </c>
    </row>
    <row r="141" spans="2:9" x14ac:dyDescent="0.25">
      <c r="B141" s="66">
        <v>13</v>
      </c>
      <c r="C141" s="67" t="str">
        <f t="shared" si="5"/>
        <v>Sandra S.</v>
      </c>
      <c r="D141" s="68" t="s">
        <v>737</v>
      </c>
      <c r="E141" s="222"/>
      <c r="F141" s="222" t="s">
        <v>654</v>
      </c>
      <c r="G141">
        <v>2</v>
      </c>
      <c r="I141" s="154" t="s">
        <v>321</v>
      </c>
    </row>
    <row r="142" spans="2:9" x14ac:dyDescent="0.25">
      <c r="B142" s="66">
        <v>14</v>
      </c>
      <c r="C142" s="67" t="str">
        <f t="shared" si="5"/>
        <v>Roos M.</v>
      </c>
      <c r="D142" s="68" t="s">
        <v>738</v>
      </c>
      <c r="E142" s="222"/>
      <c r="F142" s="222" t="s">
        <v>692</v>
      </c>
      <c r="G142">
        <v>2</v>
      </c>
      <c r="I142" s="154" t="s">
        <v>321</v>
      </c>
    </row>
    <row r="143" spans="2:9" x14ac:dyDescent="0.25">
      <c r="B143" s="66">
        <v>15</v>
      </c>
      <c r="C143" s="67" t="str">
        <f t="shared" si="5"/>
        <v>Guus M.</v>
      </c>
      <c r="D143" s="68" t="s">
        <v>200</v>
      </c>
      <c r="E143" s="222"/>
      <c r="F143" s="222" t="s">
        <v>671</v>
      </c>
      <c r="G143">
        <v>2</v>
      </c>
      <c r="I143" s="154" t="s">
        <v>321</v>
      </c>
    </row>
    <row r="144" spans="2:9" x14ac:dyDescent="0.25">
      <c r="B144" s="66">
        <v>16</v>
      </c>
      <c r="C144" s="67" t="str">
        <f t="shared" si="5"/>
        <v>Daniël B.</v>
      </c>
      <c r="D144" s="68" t="s">
        <v>738</v>
      </c>
      <c r="E144" s="222"/>
      <c r="F144" s="222" t="s">
        <v>618</v>
      </c>
      <c r="G144">
        <v>2</v>
      </c>
      <c r="I144" s="154" t="s">
        <v>321</v>
      </c>
    </row>
    <row r="145" spans="2:9" x14ac:dyDescent="0.25">
      <c r="B145" s="66">
        <v>17</v>
      </c>
      <c r="C145" s="67" t="str">
        <f t="shared" si="5"/>
        <v>Michael S.</v>
      </c>
      <c r="D145" s="68" t="s">
        <v>736</v>
      </c>
      <c r="E145" s="222"/>
      <c r="F145" s="222" t="s">
        <v>710</v>
      </c>
      <c r="G145">
        <v>2</v>
      </c>
      <c r="I145" s="154" t="s">
        <v>321</v>
      </c>
    </row>
    <row r="146" spans="2:9" x14ac:dyDescent="0.25">
      <c r="B146" s="66">
        <v>18</v>
      </c>
      <c r="C146" s="67" t="str">
        <f t="shared" si="5"/>
        <v>Tim Z.</v>
      </c>
      <c r="D146" s="68" t="s">
        <v>737</v>
      </c>
      <c r="E146" s="222"/>
      <c r="F146" s="222" t="s">
        <v>725</v>
      </c>
      <c r="G146">
        <v>2</v>
      </c>
      <c r="I146" s="154" t="s">
        <v>321</v>
      </c>
    </row>
    <row r="147" spans="2:9" x14ac:dyDescent="0.25">
      <c r="B147" s="66">
        <v>19</v>
      </c>
      <c r="C147" s="67" t="str">
        <f t="shared" si="5"/>
        <v>Vera de L.</v>
      </c>
      <c r="D147" s="68" t="s">
        <v>441</v>
      </c>
      <c r="E147" s="222"/>
      <c r="F147" s="222" t="s">
        <v>730</v>
      </c>
      <c r="G147">
        <v>2</v>
      </c>
      <c r="I147" s="154" t="s">
        <v>321</v>
      </c>
    </row>
    <row r="148" spans="2:9" x14ac:dyDescent="0.25">
      <c r="B148" s="66">
        <v>20</v>
      </c>
      <c r="C148" s="67" t="str">
        <f t="shared" si="5"/>
        <v>Haydée de C.</v>
      </c>
      <c r="D148" s="68" t="s">
        <v>190</v>
      </c>
      <c r="E148" s="222"/>
      <c r="F148" s="222" t="s">
        <v>600</v>
      </c>
      <c r="G148">
        <v>2</v>
      </c>
      <c r="I148" s="154" t="s">
        <v>321</v>
      </c>
    </row>
    <row r="149" spans="2:9" x14ac:dyDescent="0.25">
      <c r="B149" s="66">
        <v>21</v>
      </c>
      <c r="C149" s="67" t="str">
        <f t="shared" si="5"/>
        <v>Danny C.</v>
      </c>
      <c r="D149" s="68" t="s">
        <v>200</v>
      </c>
      <c r="E149" s="222"/>
      <c r="F149" s="222" t="s">
        <v>242</v>
      </c>
      <c r="G149">
        <v>3</v>
      </c>
      <c r="I149" s="154" t="s">
        <v>340</v>
      </c>
    </row>
    <row r="150" spans="2:9" x14ac:dyDescent="0.25">
      <c r="B150" s="66">
        <v>22</v>
      </c>
      <c r="C150" s="67" t="str">
        <f t="shared" si="5"/>
        <v>Léon 't H.</v>
      </c>
      <c r="D150" s="68" t="s">
        <v>190</v>
      </c>
      <c r="E150" s="222"/>
      <c r="F150" s="222" t="s">
        <v>670</v>
      </c>
      <c r="G150">
        <v>3</v>
      </c>
      <c r="I150" s="154" t="s">
        <v>340</v>
      </c>
    </row>
    <row r="151" spans="2:9" x14ac:dyDescent="0.25">
      <c r="B151" s="66">
        <v>23</v>
      </c>
      <c r="C151" s="67" t="str">
        <f t="shared" si="5"/>
        <v>Martin S.</v>
      </c>
      <c r="D151" s="68" t="s">
        <v>738</v>
      </c>
      <c r="E151" s="222"/>
      <c r="F151" s="222" t="s">
        <v>718</v>
      </c>
      <c r="G151">
        <v>3</v>
      </c>
      <c r="I151" s="154" t="s">
        <v>340</v>
      </c>
    </row>
    <row r="152" spans="2:9" x14ac:dyDescent="0.25">
      <c r="B152" s="66">
        <v>24</v>
      </c>
      <c r="C152" s="67" t="str">
        <f t="shared" si="5"/>
        <v>Mike M.</v>
      </c>
      <c r="D152" s="68" t="s">
        <v>393</v>
      </c>
      <c r="E152" s="222"/>
      <c r="F152" s="222" t="s">
        <v>596</v>
      </c>
      <c r="G152">
        <v>3</v>
      </c>
      <c r="I152" s="154" t="s">
        <v>340</v>
      </c>
    </row>
    <row r="153" spans="2:9" x14ac:dyDescent="0.25">
      <c r="B153" s="66">
        <v>25</v>
      </c>
      <c r="C153" s="67" t="str">
        <f t="shared" si="5"/>
        <v>Hans V.</v>
      </c>
      <c r="D153" s="68" t="s">
        <v>200</v>
      </c>
      <c r="E153" s="222"/>
      <c r="F153" s="222" t="s">
        <v>580</v>
      </c>
      <c r="G153">
        <v>3</v>
      </c>
      <c r="I153" s="154" t="s">
        <v>340</v>
      </c>
    </row>
    <row r="154" spans="2:9" x14ac:dyDescent="0.25">
      <c r="B154" s="66">
        <v>26</v>
      </c>
      <c r="C154" s="67" t="str">
        <f t="shared" si="5"/>
        <v>Pascal van der B.</v>
      </c>
      <c r="D154" s="68" t="s">
        <v>329</v>
      </c>
      <c r="E154" s="222"/>
      <c r="F154" s="222" t="s">
        <v>592</v>
      </c>
      <c r="G154">
        <v>3</v>
      </c>
      <c r="I154" s="154" t="s">
        <v>340</v>
      </c>
    </row>
    <row r="155" spans="2:9" x14ac:dyDescent="0.25">
      <c r="B155" s="66">
        <v>27</v>
      </c>
      <c r="C155" s="67" t="str">
        <f t="shared" si="5"/>
        <v>Wouter W.</v>
      </c>
      <c r="D155" s="68" t="s">
        <v>340</v>
      </c>
      <c r="E155" s="222"/>
      <c r="F155" s="222" t="s">
        <v>612</v>
      </c>
      <c r="G155">
        <v>3</v>
      </c>
      <c r="I155" s="154" t="s">
        <v>340</v>
      </c>
    </row>
    <row r="156" spans="2:9" x14ac:dyDescent="0.25">
      <c r="B156" s="66">
        <v>28</v>
      </c>
      <c r="C156" s="67" t="str">
        <f t="shared" si="5"/>
        <v>Tinka H.</v>
      </c>
      <c r="D156" s="68" t="s">
        <v>736</v>
      </c>
      <c r="E156" s="222"/>
      <c r="F156" s="222" t="s">
        <v>680</v>
      </c>
      <c r="G156">
        <v>3</v>
      </c>
      <c r="I156" s="154" t="s">
        <v>340</v>
      </c>
    </row>
    <row r="157" spans="2:9" x14ac:dyDescent="0.25">
      <c r="B157" s="66">
        <v>29</v>
      </c>
      <c r="C157" s="67" t="str">
        <f t="shared" si="5"/>
        <v>Sander S.</v>
      </c>
      <c r="D157" s="68" t="s">
        <v>451</v>
      </c>
      <c r="E157" s="222"/>
      <c r="F157" s="222" t="s">
        <v>683</v>
      </c>
      <c r="G157">
        <v>3</v>
      </c>
      <c r="I157" s="154" t="s">
        <v>340</v>
      </c>
    </row>
    <row r="158" spans="2:9" x14ac:dyDescent="0.25">
      <c r="B158" s="66">
        <v>30</v>
      </c>
      <c r="C158" s="67" t="str">
        <f t="shared" si="5"/>
        <v>Roderick S.</v>
      </c>
      <c r="D158" s="68" t="s">
        <v>200</v>
      </c>
      <c r="E158" s="222"/>
      <c r="F158" s="222" t="s">
        <v>615</v>
      </c>
      <c r="G158">
        <v>3</v>
      </c>
      <c r="I158" s="154" t="s">
        <v>340</v>
      </c>
    </row>
    <row r="159" spans="2:9" x14ac:dyDescent="0.25">
      <c r="B159" s="66">
        <v>31</v>
      </c>
      <c r="C159" s="67" t="str">
        <f t="shared" si="5"/>
        <v>Joost C.</v>
      </c>
      <c r="D159" s="68" t="s">
        <v>313</v>
      </c>
      <c r="E159" s="222"/>
      <c r="F159" s="222" t="s">
        <v>610</v>
      </c>
      <c r="G159">
        <v>4</v>
      </c>
      <c r="I159" s="154" t="s">
        <v>329</v>
      </c>
    </row>
    <row r="160" spans="2:9" x14ac:dyDescent="0.25">
      <c r="B160" s="66">
        <v>32</v>
      </c>
      <c r="C160" s="67" t="str">
        <f t="shared" si="5"/>
        <v>Edwin B.</v>
      </c>
      <c r="D160" s="68" t="s">
        <v>393</v>
      </c>
      <c r="E160" s="222"/>
      <c r="F160" s="222" t="s">
        <v>633</v>
      </c>
      <c r="G160">
        <v>4</v>
      </c>
      <c r="I160" s="154" t="s">
        <v>329</v>
      </c>
    </row>
    <row r="161" spans="2:9" x14ac:dyDescent="0.25">
      <c r="B161" s="66">
        <v>33</v>
      </c>
      <c r="C161" s="67" t="str">
        <f t="shared" ref="C161:C192" si="6">AS34</f>
        <v>Frans S.</v>
      </c>
      <c r="D161" s="68" t="s">
        <v>441</v>
      </c>
      <c r="E161" s="222"/>
      <c r="F161" s="222" t="s">
        <v>548</v>
      </c>
      <c r="G161">
        <v>4</v>
      </c>
      <c r="I161" s="154" t="s">
        <v>329</v>
      </c>
    </row>
    <row r="162" spans="2:9" x14ac:dyDescent="0.25">
      <c r="B162" s="66">
        <v>34</v>
      </c>
      <c r="C162" s="67" t="str">
        <f t="shared" si="6"/>
        <v>Jan van B.</v>
      </c>
      <c r="D162" s="68" t="s">
        <v>340</v>
      </c>
      <c r="E162" s="222"/>
      <c r="F162" s="222" t="s">
        <v>579</v>
      </c>
      <c r="G162">
        <v>4</v>
      </c>
      <c r="I162" s="154" t="s">
        <v>329</v>
      </c>
    </row>
    <row r="163" spans="2:9" x14ac:dyDescent="0.25">
      <c r="B163" s="66">
        <v>35</v>
      </c>
      <c r="C163" s="67" t="str">
        <f t="shared" si="6"/>
        <v>Tim van B.</v>
      </c>
      <c r="D163" s="68" t="s">
        <v>736</v>
      </c>
      <c r="E163" s="222"/>
      <c r="F163" s="222" t="s">
        <v>620</v>
      </c>
      <c r="G163">
        <v>4</v>
      </c>
      <c r="I163" s="154" t="s">
        <v>329</v>
      </c>
    </row>
    <row r="164" spans="2:9" x14ac:dyDescent="0.25">
      <c r="B164" s="66">
        <v>36</v>
      </c>
      <c r="C164" s="67" t="str">
        <f t="shared" si="6"/>
        <v>Paul van E.</v>
      </c>
      <c r="D164" s="68" t="s">
        <v>340</v>
      </c>
      <c r="E164" s="222"/>
      <c r="F164" s="222" t="s">
        <v>661</v>
      </c>
      <c r="G164">
        <v>4</v>
      </c>
      <c r="I164" s="154" t="s">
        <v>329</v>
      </c>
    </row>
    <row r="165" spans="2:9" x14ac:dyDescent="0.25">
      <c r="B165" s="66">
        <v>37</v>
      </c>
      <c r="C165" s="67" t="str">
        <f t="shared" si="6"/>
        <v>Sjoerd T.</v>
      </c>
      <c r="D165" s="68" t="s">
        <v>736</v>
      </c>
      <c r="E165" s="222"/>
      <c r="F165" s="222" t="s">
        <v>685</v>
      </c>
      <c r="G165">
        <v>4</v>
      </c>
      <c r="I165" s="154" t="s">
        <v>329</v>
      </c>
    </row>
    <row r="166" spans="2:9" x14ac:dyDescent="0.25">
      <c r="B166" s="66">
        <v>38</v>
      </c>
      <c r="C166" s="67" t="str">
        <f t="shared" si="6"/>
        <v>Quinn H.</v>
      </c>
      <c r="D166" s="68" t="s">
        <v>321</v>
      </c>
      <c r="E166" s="222"/>
      <c r="F166" s="222" t="s">
        <v>706</v>
      </c>
      <c r="G166">
        <v>4</v>
      </c>
      <c r="I166" s="154" t="s">
        <v>329</v>
      </c>
    </row>
    <row r="167" spans="2:9" x14ac:dyDescent="0.25">
      <c r="B167" s="66">
        <v>39</v>
      </c>
      <c r="C167" s="67" t="str">
        <f t="shared" si="6"/>
        <v>Corjan H.</v>
      </c>
      <c r="D167" s="68" t="s">
        <v>737</v>
      </c>
      <c r="E167" s="222"/>
      <c r="F167" s="222" t="s">
        <v>716</v>
      </c>
      <c r="G167">
        <v>4</v>
      </c>
      <c r="I167" s="154" t="s">
        <v>329</v>
      </c>
    </row>
    <row r="168" spans="2:9" x14ac:dyDescent="0.25">
      <c r="B168" s="66">
        <v>40</v>
      </c>
      <c r="C168" s="67" t="str">
        <f t="shared" si="6"/>
        <v>Marcel M.</v>
      </c>
      <c r="D168" s="68" t="s">
        <v>321</v>
      </c>
      <c r="E168" s="222"/>
      <c r="F168" s="222" t="s">
        <v>645</v>
      </c>
      <c r="G168">
        <v>4</v>
      </c>
      <c r="I168" s="154" t="s">
        <v>329</v>
      </c>
    </row>
    <row r="169" spans="2:9" x14ac:dyDescent="0.25">
      <c r="B169" s="66">
        <v>41</v>
      </c>
      <c r="C169" s="67" t="str">
        <f t="shared" si="6"/>
        <v>Olivia &amp; Eline</v>
      </c>
      <c r="D169" s="68" t="s">
        <v>190</v>
      </c>
      <c r="E169" s="222"/>
      <c r="F169" s="222" t="s">
        <v>569</v>
      </c>
      <c r="G169">
        <v>5</v>
      </c>
      <c r="I169" s="154" t="s">
        <v>190</v>
      </c>
    </row>
    <row r="170" spans="2:9" x14ac:dyDescent="0.25">
      <c r="B170" s="66">
        <v>42</v>
      </c>
      <c r="C170" s="67" t="str">
        <f t="shared" si="6"/>
        <v>Rob F.</v>
      </c>
      <c r="D170" s="68" t="s">
        <v>451</v>
      </c>
      <c r="E170" s="222"/>
      <c r="F170" s="222" t="s">
        <v>539</v>
      </c>
      <c r="G170">
        <v>5</v>
      </c>
      <c r="I170" s="154" t="s">
        <v>190</v>
      </c>
    </row>
    <row r="171" spans="2:9" x14ac:dyDescent="0.25">
      <c r="B171" s="66">
        <v>43</v>
      </c>
      <c r="C171" s="67" t="str">
        <f t="shared" si="6"/>
        <v>Hans F.</v>
      </c>
      <c r="D171" s="68" t="s">
        <v>190</v>
      </c>
      <c r="E171" s="222"/>
      <c r="F171" s="222" t="s">
        <v>573</v>
      </c>
      <c r="G171">
        <v>5</v>
      </c>
      <c r="I171" s="154" t="s">
        <v>190</v>
      </c>
    </row>
    <row r="172" spans="2:9" x14ac:dyDescent="0.25">
      <c r="B172" s="66">
        <v>44</v>
      </c>
      <c r="C172" s="67" t="str">
        <f t="shared" si="6"/>
        <v>Esther van der L.</v>
      </c>
      <c r="D172" s="68" t="s">
        <v>441</v>
      </c>
      <c r="E172" s="222"/>
      <c r="F172" s="222" t="s">
        <v>666</v>
      </c>
      <c r="G172">
        <v>5</v>
      </c>
      <c r="I172" s="154" t="s">
        <v>190</v>
      </c>
    </row>
    <row r="173" spans="2:9" x14ac:dyDescent="0.25">
      <c r="B173" s="66">
        <v>45</v>
      </c>
      <c r="C173" s="67" t="str">
        <f t="shared" si="6"/>
        <v>Frank S.</v>
      </c>
      <c r="D173" s="68" t="s">
        <v>329</v>
      </c>
      <c r="E173" s="222"/>
      <c r="F173" s="222" t="s">
        <v>638</v>
      </c>
      <c r="G173">
        <v>5</v>
      </c>
      <c r="I173" s="154" t="s">
        <v>190</v>
      </c>
    </row>
    <row r="174" spans="2:9" x14ac:dyDescent="0.25">
      <c r="B174" s="66">
        <v>46</v>
      </c>
      <c r="C174" s="67" t="str">
        <f t="shared" si="6"/>
        <v>Elise B.</v>
      </c>
      <c r="D174" s="68" t="s">
        <v>738</v>
      </c>
      <c r="E174" s="222"/>
      <c r="F174" s="222" t="s">
        <v>642</v>
      </c>
      <c r="G174">
        <v>5</v>
      </c>
      <c r="I174" s="154" t="s">
        <v>190</v>
      </c>
    </row>
    <row r="175" spans="2:9" x14ac:dyDescent="0.25">
      <c r="B175" s="66">
        <v>47</v>
      </c>
      <c r="C175" s="67" t="str">
        <f t="shared" si="6"/>
        <v>Robert M.</v>
      </c>
      <c r="D175" s="68" t="s">
        <v>340</v>
      </c>
      <c r="E175" s="222"/>
      <c r="F175" s="222" t="s">
        <v>556</v>
      </c>
      <c r="G175">
        <v>5</v>
      </c>
      <c r="I175" s="154" t="s">
        <v>190</v>
      </c>
    </row>
    <row r="176" spans="2:9" x14ac:dyDescent="0.25">
      <c r="B176" s="66">
        <v>48</v>
      </c>
      <c r="C176" s="67" t="str">
        <f t="shared" si="6"/>
        <v>Marco D.</v>
      </c>
      <c r="D176" s="68" t="s">
        <v>451</v>
      </c>
      <c r="E176" s="222"/>
      <c r="F176" s="222" t="s">
        <v>601</v>
      </c>
      <c r="G176">
        <v>5</v>
      </c>
      <c r="I176" s="154" t="s">
        <v>190</v>
      </c>
    </row>
    <row r="177" spans="2:9" x14ac:dyDescent="0.25">
      <c r="B177" s="66">
        <v>49</v>
      </c>
      <c r="C177" s="67" t="str">
        <f t="shared" si="6"/>
        <v>Thijs D.</v>
      </c>
      <c r="D177" s="68" t="s">
        <v>451</v>
      </c>
      <c r="E177" s="222"/>
      <c r="F177" s="222" t="s">
        <v>697</v>
      </c>
      <c r="G177">
        <v>5</v>
      </c>
      <c r="I177" s="154" t="s">
        <v>190</v>
      </c>
    </row>
    <row r="178" spans="2:9" x14ac:dyDescent="0.25">
      <c r="B178" s="66">
        <v>50</v>
      </c>
      <c r="C178" s="67" t="str">
        <f t="shared" si="6"/>
        <v>Petra K.</v>
      </c>
      <c r="D178" s="68" t="s">
        <v>340</v>
      </c>
      <c r="E178" s="222"/>
      <c r="F178" s="222" t="s">
        <v>606</v>
      </c>
      <c r="G178">
        <v>5</v>
      </c>
      <c r="I178" s="154" t="s">
        <v>190</v>
      </c>
    </row>
    <row r="179" spans="2:9" x14ac:dyDescent="0.25">
      <c r="B179" s="66">
        <v>51</v>
      </c>
      <c r="C179" s="67" t="str">
        <f t="shared" si="6"/>
        <v>Margret N.</v>
      </c>
      <c r="D179" s="68" t="s">
        <v>441</v>
      </c>
      <c r="E179" s="222"/>
      <c r="F179" s="222" t="s">
        <v>708</v>
      </c>
      <c r="G179">
        <v>6</v>
      </c>
      <c r="I179" s="154" t="s">
        <v>735</v>
      </c>
    </row>
    <row r="180" spans="2:9" x14ac:dyDescent="0.25">
      <c r="B180" s="66">
        <v>52</v>
      </c>
      <c r="C180" s="67" t="str">
        <f t="shared" si="6"/>
        <v>Evelien de V.</v>
      </c>
      <c r="D180" s="68" t="s">
        <v>321</v>
      </c>
      <c r="E180" s="222"/>
      <c r="F180" s="222" t="s">
        <v>695</v>
      </c>
      <c r="G180">
        <v>6</v>
      </c>
      <c r="I180" s="154" t="s">
        <v>735</v>
      </c>
    </row>
    <row r="181" spans="2:9" x14ac:dyDescent="0.25">
      <c r="B181" s="66">
        <v>53</v>
      </c>
      <c r="C181" s="67" t="str">
        <f t="shared" si="6"/>
        <v>Amber K.</v>
      </c>
      <c r="D181" s="68" t="s">
        <v>393</v>
      </c>
      <c r="E181" s="222"/>
      <c r="F181" s="222" t="s">
        <v>553</v>
      </c>
      <c r="G181">
        <v>6</v>
      </c>
      <c r="I181" s="154" t="s">
        <v>735</v>
      </c>
    </row>
    <row r="182" spans="2:9" x14ac:dyDescent="0.25">
      <c r="B182" s="66">
        <v>54</v>
      </c>
      <c r="C182" s="67" t="str">
        <f t="shared" si="6"/>
        <v>Raymonde K.</v>
      </c>
      <c r="D182" s="68" t="s">
        <v>329</v>
      </c>
      <c r="E182" s="222"/>
      <c r="F182" s="222" t="s">
        <v>667</v>
      </c>
      <c r="G182">
        <v>6</v>
      </c>
      <c r="I182" s="154" t="s">
        <v>735</v>
      </c>
    </row>
    <row r="183" spans="2:9" x14ac:dyDescent="0.25">
      <c r="B183" s="66">
        <v>55</v>
      </c>
      <c r="C183" s="67" t="str">
        <f t="shared" si="6"/>
        <v>Marina P.</v>
      </c>
      <c r="D183" s="68" t="s">
        <v>737</v>
      </c>
      <c r="E183" s="222"/>
      <c r="F183" s="222" t="s">
        <v>545</v>
      </c>
      <c r="G183">
        <v>6</v>
      </c>
      <c r="I183" s="154" t="s">
        <v>735</v>
      </c>
    </row>
    <row r="184" spans="2:9" x14ac:dyDescent="0.25">
      <c r="B184" s="66">
        <v>56</v>
      </c>
      <c r="C184" s="67" t="str">
        <f t="shared" si="6"/>
        <v>Bas van 't H.</v>
      </c>
      <c r="D184" s="68" t="s">
        <v>340</v>
      </c>
      <c r="E184" s="222"/>
      <c r="F184" s="222" t="s">
        <v>549</v>
      </c>
      <c r="G184">
        <v>6</v>
      </c>
      <c r="I184" s="154" t="s">
        <v>735</v>
      </c>
    </row>
    <row r="185" spans="2:9" x14ac:dyDescent="0.25">
      <c r="B185" s="66">
        <v>57</v>
      </c>
      <c r="C185" s="67" t="str">
        <f t="shared" si="6"/>
        <v>Jacques F.</v>
      </c>
      <c r="D185" s="68" t="s">
        <v>393</v>
      </c>
      <c r="E185" s="222"/>
      <c r="F185" s="26" t="s">
        <v>520</v>
      </c>
      <c r="G185">
        <v>6</v>
      </c>
      <c r="I185" s="154" t="s">
        <v>735</v>
      </c>
    </row>
    <row r="186" spans="2:9" x14ac:dyDescent="0.25">
      <c r="B186" s="66">
        <v>58</v>
      </c>
      <c r="C186" s="67" t="str">
        <f t="shared" si="6"/>
        <v>Ivonne L.</v>
      </c>
      <c r="D186" s="68" t="s">
        <v>738</v>
      </c>
      <c r="E186" s="222"/>
      <c r="F186" s="26" t="s">
        <v>665</v>
      </c>
      <c r="G186">
        <v>6</v>
      </c>
      <c r="I186" s="154" t="s">
        <v>735</v>
      </c>
    </row>
    <row r="187" spans="2:9" x14ac:dyDescent="0.25">
      <c r="B187" s="66">
        <v>59</v>
      </c>
      <c r="C187" s="67" t="str">
        <f t="shared" si="6"/>
        <v>Carola L.</v>
      </c>
      <c r="D187" s="68" t="s">
        <v>313</v>
      </c>
      <c r="E187" s="222"/>
      <c r="F187" s="26" t="s">
        <v>724</v>
      </c>
      <c r="G187">
        <v>6</v>
      </c>
      <c r="I187" s="154" t="s">
        <v>735</v>
      </c>
    </row>
    <row r="188" spans="2:9" x14ac:dyDescent="0.25">
      <c r="B188" s="66">
        <v>60</v>
      </c>
      <c r="C188" s="67" t="str">
        <f t="shared" si="6"/>
        <v>Jan L.</v>
      </c>
      <c r="D188" s="68" t="s">
        <v>393</v>
      </c>
      <c r="E188" s="222"/>
      <c r="F188" s="26" t="s">
        <v>672</v>
      </c>
      <c r="G188">
        <v>6</v>
      </c>
      <c r="I188" s="154" t="s">
        <v>735</v>
      </c>
    </row>
    <row r="189" spans="2:9" x14ac:dyDescent="0.25">
      <c r="B189" s="66">
        <v>61</v>
      </c>
      <c r="C189" s="67" t="str">
        <f t="shared" si="6"/>
        <v>Marcel S.</v>
      </c>
      <c r="D189" s="68" t="s">
        <v>736</v>
      </c>
      <c r="E189" s="222"/>
      <c r="F189" s="26" t="s">
        <v>559</v>
      </c>
      <c r="G189">
        <v>7</v>
      </c>
      <c r="I189" s="154" t="s">
        <v>736</v>
      </c>
    </row>
    <row r="190" spans="2:9" x14ac:dyDescent="0.25">
      <c r="B190" s="66">
        <v>62</v>
      </c>
      <c r="C190" s="67" t="str">
        <f t="shared" si="6"/>
        <v>Elly V.</v>
      </c>
      <c r="D190" s="68" t="s">
        <v>738</v>
      </c>
      <c r="E190" s="222"/>
      <c r="F190" s="26" t="s">
        <v>631</v>
      </c>
      <c r="G190">
        <v>7</v>
      </c>
      <c r="I190" s="154" t="s">
        <v>736</v>
      </c>
    </row>
    <row r="191" spans="2:9" x14ac:dyDescent="0.25">
      <c r="B191" s="66">
        <v>63</v>
      </c>
      <c r="C191" s="67" t="str">
        <f t="shared" si="6"/>
        <v>Kevin S.</v>
      </c>
      <c r="D191" s="68" t="s">
        <v>329</v>
      </c>
      <c r="E191" s="222"/>
      <c r="F191" s="26" t="s">
        <v>715</v>
      </c>
      <c r="G191">
        <v>7</v>
      </c>
      <c r="I191" s="154" t="s">
        <v>736</v>
      </c>
    </row>
    <row r="192" spans="2:9" x14ac:dyDescent="0.25">
      <c r="B192" s="66">
        <v>64</v>
      </c>
      <c r="C192" s="67" t="str">
        <f t="shared" si="6"/>
        <v>Emiel V.</v>
      </c>
      <c r="D192" s="68" t="s">
        <v>441</v>
      </c>
      <c r="E192" s="222"/>
      <c r="F192" s="26" t="s">
        <v>644</v>
      </c>
      <c r="G192">
        <v>7</v>
      </c>
      <c r="I192" s="154" t="s">
        <v>736</v>
      </c>
    </row>
    <row r="193" spans="2:9" x14ac:dyDescent="0.25">
      <c r="B193" s="66">
        <v>65</v>
      </c>
      <c r="C193" s="67" t="str">
        <f t="shared" ref="C193:C224" si="7">AS66</f>
        <v>Maurice van der K.</v>
      </c>
      <c r="D193" s="68" t="s">
        <v>190</v>
      </c>
      <c r="E193" s="222"/>
      <c r="F193" s="26" t="s">
        <v>703</v>
      </c>
      <c r="G193">
        <v>7</v>
      </c>
      <c r="I193" s="154" t="s">
        <v>736</v>
      </c>
    </row>
    <row r="194" spans="2:9" x14ac:dyDescent="0.25">
      <c r="B194" s="66">
        <v>66</v>
      </c>
      <c r="C194" s="67" t="str">
        <f t="shared" si="7"/>
        <v>Sandra van D.</v>
      </c>
      <c r="D194" s="68" t="s">
        <v>329</v>
      </c>
      <c r="E194" s="222"/>
      <c r="F194" s="26" t="s">
        <v>591</v>
      </c>
      <c r="G194">
        <v>7</v>
      </c>
      <c r="I194" s="154" t="s">
        <v>736</v>
      </c>
    </row>
    <row r="195" spans="2:9" x14ac:dyDescent="0.25">
      <c r="B195" s="66">
        <v>67</v>
      </c>
      <c r="C195" s="67" t="str">
        <f t="shared" si="7"/>
        <v>Cor V.</v>
      </c>
      <c r="D195" s="68" t="s">
        <v>737</v>
      </c>
      <c r="E195" s="222"/>
      <c r="F195" s="26" t="s">
        <v>564</v>
      </c>
      <c r="G195">
        <v>7</v>
      </c>
      <c r="I195" s="154" t="s">
        <v>736</v>
      </c>
    </row>
    <row r="196" spans="2:9" x14ac:dyDescent="0.25">
      <c r="B196" s="66">
        <v>68</v>
      </c>
      <c r="C196" s="67" t="str">
        <f t="shared" si="7"/>
        <v>René van der S.</v>
      </c>
      <c r="D196" s="68" t="s">
        <v>190</v>
      </c>
      <c r="E196" s="222"/>
      <c r="F196" s="26" t="s">
        <v>581</v>
      </c>
      <c r="G196">
        <v>7</v>
      </c>
      <c r="I196" s="154" t="s">
        <v>736</v>
      </c>
    </row>
    <row r="197" spans="2:9" x14ac:dyDescent="0.25">
      <c r="B197" s="66">
        <v>69</v>
      </c>
      <c r="C197" s="67" t="str">
        <f t="shared" si="7"/>
        <v>Toine S.</v>
      </c>
      <c r="D197" s="68" t="s">
        <v>329</v>
      </c>
      <c r="E197" s="222"/>
      <c r="F197" s="26" t="s">
        <v>595</v>
      </c>
      <c r="G197">
        <v>7</v>
      </c>
      <c r="I197" s="154" t="s">
        <v>736</v>
      </c>
    </row>
    <row r="198" spans="2:9" x14ac:dyDescent="0.25">
      <c r="B198" s="66">
        <v>70</v>
      </c>
      <c r="C198" s="67" t="str">
        <f t="shared" si="7"/>
        <v>Thea S.</v>
      </c>
      <c r="D198" s="68" t="s">
        <v>736</v>
      </c>
      <c r="E198" s="222"/>
      <c r="F198" s="26" t="s">
        <v>723</v>
      </c>
      <c r="G198">
        <v>7</v>
      </c>
      <c r="I198" s="154" t="s">
        <v>736</v>
      </c>
    </row>
    <row r="199" spans="2:9" x14ac:dyDescent="0.25">
      <c r="B199" s="66">
        <v>71</v>
      </c>
      <c r="C199" s="67" t="str">
        <f t="shared" si="7"/>
        <v>Gerrit T.</v>
      </c>
      <c r="D199" s="68" t="s">
        <v>313</v>
      </c>
      <c r="E199" s="222"/>
      <c r="F199" s="26" t="s">
        <v>639</v>
      </c>
      <c r="G199">
        <v>8</v>
      </c>
      <c r="I199" s="154" t="s">
        <v>737</v>
      </c>
    </row>
    <row r="200" spans="2:9" x14ac:dyDescent="0.25">
      <c r="B200" s="66">
        <v>72</v>
      </c>
      <c r="C200" s="67" t="str">
        <f t="shared" si="7"/>
        <v>René Kl.</v>
      </c>
      <c r="D200" s="68" t="s">
        <v>451</v>
      </c>
      <c r="E200" s="222"/>
      <c r="F200" s="26" t="s">
        <v>235</v>
      </c>
      <c r="G200">
        <v>8</v>
      </c>
      <c r="I200" s="154" t="s">
        <v>737</v>
      </c>
    </row>
    <row r="201" spans="2:9" x14ac:dyDescent="0.25">
      <c r="B201" s="66">
        <v>73</v>
      </c>
      <c r="C201" s="67" t="str">
        <f t="shared" si="7"/>
        <v>Jochem L.</v>
      </c>
      <c r="D201" s="68" t="s">
        <v>451</v>
      </c>
      <c r="E201" s="222"/>
      <c r="F201" s="26" t="s">
        <v>728</v>
      </c>
      <c r="G201">
        <v>8</v>
      </c>
      <c r="I201" s="154" t="s">
        <v>737</v>
      </c>
    </row>
    <row r="202" spans="2:9" x14ac:dyDescent="0.25">
      <c r="B202" s="66">
        <v>74</v>
      </c>
      <c r="C202" s="67" t="str">
        <f t="shared" si="7"/>
        <v>Marcia W.</v>
      </c>
      <c r="D202" s="68" t="s">
        <v>737</v>
      </c>
      <c r="E202" s="222"/>
      <c r="F202" s="26" t="s">
        <v>694</v>
      </c>
      <c r="G202">
        <v>8</v>
      </c>
      <c r="I202" s="154" t="s">
        <v>737</v>
      </c>
    </row>
    <row r="203" spans="2:9" x14ac:dyDescent="0.25">
      <c r="B203" s="66">
        <v>75</v>
      </c>
      <c r="C203" s="67" t="str">
        <f t="shared" si="7"/>
        <v>Daphne de V.</v>
      </c>
      <c r="D203" s="68" t="s">
        <v>738</v>
      </c>
      <c r="E203" s="222"/>
      <c r="F203" s="26" t="s">
        <v>622</v>
      </c>
      <c r="G203">
        <v>8</v>
      </c>
      <c r="I203" s="154" t="s">
        <v>737</v>
      </c>
    </row>
    <row r="204" spans="2:9" x14ac:dyDescent="0.25">
      <c r="B204" s="66">
        <v>76</v>
      </c>
      <c r="C204" s="67" t="str">
        <f t="shared" si="7"/>
        <v>Rita V.</v>
      </c>
      <c r="D204" s="68" t="s">
        <v>321</v>
      </c>
      <c r="E204" s="222"/>
      <c r="F204" s="26" t="s">
        <v>560</v>
      </c>
      <c r="G204">
        <v>8</v>
      </c>
      <c r="I204" s="154" t="s">
        <v>737</v>
      </c>
    </row>
    <row r="205" spans="2:9" x14ac:dyDescent="0.25">
      <c r="B205" s="66">
        <v>77</v>
      </c>
      <c r="C205" s="67" t="str">
        <f t="shared" si="7"/>
        <v>Patricia U.</v>
      </c>
      <c r="D205" s="68" t="s">
        <v>393</v>
      </c>
      <c r="E205" s="222"/>
      <c r="F205" s="26" t="s">
        <v>566</v>
      </c>
      <c r="G205">
        <v>8</v>
      </c>
      <c r="I205" s="154" t="s">
        <v>737</v>
      </c>
    </row>
    <row r="206" spans="2:9" x14ac:dyDescent="0.25">
      <c r="B206" s="66">
        <v>78</v>
      </c>
      <c r="C206" s="67" t="str">
        <f t="shared" si="7"/>
        <v>Bonny van S.</v>
      </c>
      <c r="D206" s="68" t="s">
        <v>200</v>
      </c>
      <c r="E206" s="222"/>
      <c r="F206" s="26" t="s">
        <v>651</v>
      </c>
      <c r="G206">
        <v>8</v>
      </c>
      <c r="I206" s="154" t="s">
        <v>737</v>
      </c>
    </row>
    <row r="207" spans="2:9" x14ac:dyDescent="0.25">
      <c r="B207" s="66">
        <v>79</v>
      </c>
      <c r="C207" s="67" t="str">
        <f t="shared" si="7"/>
        <v>Jean-Marc K.</v>
      </c>
      <c r="D207" s="68" t="s">
        <v>451</v>
      </c>
      <c r="E207" s="222"/>
      <c r="F207" s="26" t="s">
        <v>677</v>
      </c>
      <c r="G207">
        <v>8</v>
      </c>
      <c r="I207" s="154" t="s">
        <v>737</v>
      </c>
    </row>
    <row r="208" spans="2:9" x14ac:dyDescent="0.25">
      <c r="B208" s="66">
        <v>80</v>
      </c>
      <c r="C208" s="67" t="str">
        <f t="shared" si="7"/>
        <v>Carolien van R.</v>
      </c>
      <c r="D208" s="68" t="s">
        <v>441</v>
      </c>
      <c r="E208" s="222"/>
      <c r="F208" s="26" t="s">
        <v>619</v>
      </c>
      <c r="G208">
        <v>9</v>
      </c>
      <c r="I208" s="154" t="s">
        <v>393</v>
      </c>
    </row>
    <row r="209" spans="2:10" x14ac:dyDescent="0.25">
      <c r="B209" s="66">
        <v>81</v>
      </c>
      <c r="C209" s="67" t="str">
        <f t="shared" si="7"/>
        <v>Leonie K.</v>
      </c>
      <c r="D209" s="68" t="s">
        <v>735</v>
      </c>
      <c r="E209" s="222"/>
      <c r="F209" s="26" t="s">
        <v>587</v>
      </c>
      <c r="G209">
        <v>9</v>
      </c>
      <c r="I209" s="154" t="s">
        <v>393</v>
      </c>
    </row>
    <row r="210" spans="2:10" x14ac:dyDescent="0.25">
      <c r="B210" s="66">
        <v>82</v>
      </c>
      <c r="C210" s="67" t="str">
        <f t="shared" si="7"/>
        <v>Maarten de H.</v>
      </c>
      <c r="D210" s="68" t="s">
        <v>190</v>
      </c>
      <c r="E210" s="222"/>
      <c r="F210" s="26" t="s">
        <v>236</v>
      </c>
      <c r="G210">
        <v>9</v>
      </c>
      <c r="I210" s="154" t="s">
        <v>393</v>
      </c>
    </row>
    <row r="211" spans="2:10" x14ac:dyDescent="0.25">
      <c r="B211" s="66">
        <v>83</v>
      </c>
      <c r="C211" s="67" t="str">
        <f t="shared" si="7"/>
        <v>Marga D.</v>
      </c>
      <c r="D211" s="68" t="s">
        <v>735</v>
      </c>
      <c r="E211" s="222"/>
      <c r="F211" s="26" t="s">
        <v>557</v>
      </c>
      <c r="G211">
        <v>9</v>
      </c>
      <c r="I211" s="154" t="s">
        <v>393</v>
      </c>
    </row>
    <row r="212" spans="2:10" x14ac:dyDescent="0.25">
      <c r="B212" s="66">
        <v>84</v>
      </c>
      <c r="C212" s="67" t="str">
        <f t="shared" si="7"/>
        <v>Jan B.</v>
      </c>
      <c r="D212" s="68" t="s">
        <v>451</v>
      </c>
      <c r="E212" s="222"/>
      <c r="F212" s="26" t="s">
        <v>575</v>
      </c>
      <c r="G212">
        <v>9</v>
      </c>
      <c r="I212" s="154" t="s">
        <v>393</v>
      </c>
    </row>
    <row r="213" spans="2:10" x14ac:dyDescent="0.25">
      <c r="B213" s="66">
        <v>85</v>
      </c>
      <c r="C213" s="67" t="str">
        <f t="shared" si="7"/>
        <v>Frank F.</v>
      </c>
      <c r="D213" s="68" t="s">
        <v>340</v>
      </c>
      <c r="E213" s="222"/>
      <c r="F213" s="26" t="s">
        <v>656</v>
      </c>
      <c r="G213">
        <v>9</v>
      </c>
      <c r="I213" s="154" t="s">
        <v>393</v>
      </c>
    </row>
    <row r="214" spans="2:10" x14ac:dyDescent="0.25">
      <c r="B214" s="66">
        <v>86</v>
      </c>
      <c r="C214" s="67" t="str">
        <f t="shared" si="7"/>
        <v>Yvette S.</v>
      </c>
      <c r="D214" s="68" t="s">
        <v>321</v>
      </c>
      <c r="E214" s="222"/>
      <c r="F214" s="26" t="s">
        <v>538</v>
      </c>
      <c r="G214">
        <v>9</v>
      </c>
      <c r="I214" s="154" t="s">
        <v>393</v>
      </c>
    </row>
    <row r="215" spans="2:10" x14ac:dyDescent="0.25">
      <c r="B215" s="66">
        <v>87</v>
      </c>
      <c r="C215" s="67" t="str">
        <f t="shared" si="7"/>
        <v>Maarten H.</v>
      </c>
      <c r="D215" s="68" t="s">
        <v>735</v>
      </c>
      <c r="E215" s="222"/>
      <c r="F215" s="26" t="s">
        <v>624</v>
      </c>
      <c r="G215">
        <v>9</v>
      </c>
      <c r="I215" s="154" t="s">
        <v>393</v>
      </c>
    </row>
    <row r="216" spans="2:10" x14ac:dyDescent="0.25">
      <c r="B216" s="66">
        <v>88</v>
      </c>
      <c r="C216" s="67" t="str">
        <f t="shared" si="7"/>
        <v xml:space="preserve">Marcel B. </v>
      </c>
      <c r="D216" s="68" t="s">
        <v>393</v>
      </c>
      <c r="E216" s="222"/>
      <c r="F216" s="26" t="s">
        <v>673</v>
      </c>
      <c r="G216">
        <v>9</v>
      </c>
      <c r="I216" s="154" t="s">
        <v>393</v>
      </c>
    </row>
    <row r="217" spans="2:10" x14ac:dyDescent="0.25">
      <c r="B217" s="66">
        <v>89</v>
      </c>
      <c r="C217" s="67" t="str">
        <f t="shared" si="7"/>
        <v xml:space="preserve">Rien H. </v>
      </c>
      <c r="D217" s="68" t="s">
        <v>441</v>
      </c>
      <c r="E217" s="222"/>
      <c r="F217" s="26" t="s">
        <v>572</v>
      </c>
      <c r="G217">
        <v>10</v>
      </c>
      <c r="I217" s="69" t="s">
        <v>200</v>
      </c>
      <c r="J217" s="69"/>
    </row>
    <row r="218" spans="2:10" x14ac:dyDescent="0.25">
      <c r="B218" s="66">
        <v>90</v>
      </c>
      <c r="C218" s="67" t="str">
        <f t="shared" si="7"/>
        <v>Cindy S.</v>
      </c>
      <c r="D218" s="68" t="s">
        <v>737</v>
      </c>
      <c r="E218" s="222"/>
      <c r="F218" s="26" t="s">
        <v>562</v>
      </c>
      <c r="G218">
        <v>10</v>
      </c>
      <c r="I218" s="69" t="s">
        <v>200</v>
      </c>
      <c r="J218" s="69"/>
    </row>
    <row r="219" spans="2:10" x14ac:dyDescent="0.25">
      <c r="B219" s="66">
        <v>91</v>
      </c>
      <c r="C219" s="67" t="str">
        <f t="shared" si="7"/>
        <v>Huibert de V.</v>
      </c>
      <c r="D219" s="68" t="s">
        <v>441</v>
      </c>
      <c r="E219" s="222"/>
      <c r="F219" s="26" t="s">
        <v>577</v>
      </c>
      <c r="G219">
        <v>10</v>
      </c>
      <c r="I219" s="69" t="s">
        <v>200</v>
      </c>
      <c r="J219" s="69"/>
    </row>
    <row r="220" spans="2:10" x14ac:dyDescent="0.25">
      <c r="B220" s="66">
        <v>92</v>
      </c>
      <c r="C220" s="67" t="str">
        <f t="shared" si="7"/>
        <v>Michel van der M.</v>
      </c>
      <c r="D220" s="68" t="s">
        <v>340</v>
      </c>
      <c r="E220" s="222"/>
      <c r="F220" s="26" t="s">
        <v>689</v>
      </c>
      <c r="G220">
        <v>10</v>
      </c>
      <c r="I220" s="69" t="s">
        <v>200</v>
      </c>
      <c r="J220" s="69"/>
    </row>
    <row r="221" spans="2:10" x14ac:dyDescent="0.25">
      <c r="B221" s="66">
        <v>93</v>
      </c>
      <c r="C221" s="67" t="str">
        <f t="shared" si="7"/>
        <v>Nikki B.</v>
      </c>
      <c r="D221" s="68" t="s">
        <v>313</v>
      </c>
      <c r="E221" s="222"/>
      <c r="F221" s="26" t="s">
        <v>550</v>
      </c>
      <c r="G221">
        <v>10</v>
      </c>
      <c r="I221" s="69" t="s">
        <v>200</v>
      </c>
      <c r="J221" s="69"/>
    </row>
    <row r="222" spans="2:10" x14ac:dyDescent="0.25">
      <c r="B222" s="66">
        <v>94</v>
      </c>
      <c r="C222" s="67" t="str">
        <f t="shared" si="7"/>
        <v>Ronald van E.</v>
      </c>
      <c r="D222" s="68" t="s">
        <v>340</v>
      </c>
      <c r="E222" s="222"/>
      <c r="F222" s="26" t="s">
        <v>584</v>
      </c>
      <c r="G222">
        <v>10</v>
      </c>
      <c r="I222" s="69" t="s">
        <v>200</v>
      </c>
      <c r="J222" s="69"/>
    </row>
    <row r="223" spans="2:10" x14ac:dyDescent="0.25">
      <c r="B223" s="66">
        <v>95</v>
      </c>
      <c r="C223" s="67" t="str">
        <f t="shared" si="7"/>
        <v>Nadine da S.</v>
      </c>
      <c r="D223" s="68" t="s">
        <v>329</v>
      </c>
      <c r="E223" s="222"/>
      <c r="F223" s="26" t="s">
        <v>658</v>
      </c>
      <c r="G223">
        <v>10</v>
      </c>
      <c r="I223" s="69" t="s">
        <v>200</v>
      </c>
      <c r="J223" s="69"/>
    </row>
    <row r="224" spans="2:10" x14ac:dyDescent="0.25">
      <c r="B224" s="66">
        <v>96</v>
      </c>
      <c r="C224" s="67" t="str">
        <f t="shared" si="7"/>
        <v>Wilco L.</v>
      </c>
      <c r="D224" s="68" t="s">
        <v>738</v>
      </c>
      <c r="E224" s="222"/>
      <c r="F224" s="26" t="s">
        <v>702</v>
      </c>
      <c r="G224">
        <v>10</v>
      </c>
      <c r="I224" s="69" t="s">
        <v>200</v>
      </c>
      <c r="J224" s="69"/>
    </row>
    <row r="225" spans="2:10" x14ac:dyDescent="0.25">
      <c r="B225" s="66">
        <v>97</v>
      </c>
      <c r="C225" s="67" t="str">
        <f t="shared" ref="C225:C256" si="8">AS98</f>
        <v>René Ke.</v>
      </c>
      <c r="D225" s="68" t="s">
        <v>313</v>
      </c>
      <c r="E225" s="222"/>
      <c r="F225" s="26" t="s">
        <v>720</v>
      </c>
      <c r="G225">
        <v>10</v>
      </c>
      <c r="I225" s="69" t="s">
        <v>200</v>
      </c>
      <c r="J225" s="69"/>
    </row>
    <row r="226" spans="2:10" x14ac:dyDescent="0.25">
      <c r="B226" s="66">
        <v>98</v>
      </c>
      <c r="C226" s="67" t="str">
        <f t="shared" si="8"/>
        <v>Lodie G.</v>
      </c>
      <c r="D226" s="68" t="s">
        <v>200</v>
      </c>
      <c r="E226" s="222"/>
      <c r="F226" s="26" t="s">
        <v>611</v>
      </c>
      <c r="G226">
        <v>11</v>
      </c>
      <c r="I226" s="154" t="s">
        <v>738</v>
      </c>
    </row>
    <row r="227" spans="2:10" x14ac:dyDescent="0.25">
      <c r="B227" s="66">
        <v>99</v>
      </c>
      <c r="C227" s="67" t="str">
        <f t="shared" si="8"/>
        <v>René Ke.2</v>
      </c>
      <c r="D227" s="68" t="s">
        <v>313</v>
      </c>
      <c r="E227" s="222"/>
      <c r="F227" s="26" t="s">
        <v>632</v>
      </c>
      <c r="G227">
        <v>11</v>
      </c>
      <c r="I227" s="154" t="s">
        <v>738</v>
      </c>
    </row>
    <row r="228" spans="2:10" x14ac:dyDescent="0.25">
      <c r="B228" s="66">
        <v>100</v>
      </c>
      <c r="C228" s="67" t="str">
        <f t="shared" si="8"/>
        <v>Sylvia E.</v>
      </c>
      <c r="D228" s="68" t="s">
        <v>321</v>
      </c>
      <c r="E228" s="222"/>
      <c r="F228" s="26" t="s">
        <v>217</v>
      </c>
      <c r="G228">
        <v>11</v>
      </c>
      <c r="I228" s="154" t="s">
        <v>738</v>
      </c>
    </row>
    <row r="229" spans="2:10" x14ac:dyDescent="0.25">
      <c r="B229" s="66">
        <v>101</v>
      </c>
      <c r="C229" s="67" t="str">
        <f t="shared" si="8"/>
        <v>Laura de V.</v>
      </c>
      <c r="D229" s="68" t="s">
        <v>737</v>
      </c>
      <c r="E229" s="222"/>
      <c r="F229" s="26" t="s">
        <v>686</v>
      </c>
      <c r="G229">
        <v>11</v>
      </c>
      <c r="I229" s="154" t="s">
        <v>738</v>
      </c>
    </row>
    <row r="230" spans="2:10" x14ac:dyDescent="0.25">
      <c r="B230" s="66">
        <v>102</v>
      </c>
      <c r="C230" s="67" t="str">
        <f t="shared" si="8"/>
        <v>Ina B.</v>
      </c>
      <c r="D230" s="68" t="s">
        <v>735</v>
      </c>
      <c r="E230" s="222"/>
      <c r="F230" s="26" t="s">
        <v>561</v>
      </c>
      <c r="G230">
        <v>11</v>
      </c>
      <c r="I230" s="154" t="s">
        <v>738</v>
      </c>
    </row>
    <row r="231" spans="2:10" x14ac:dyDescent="0.25">
      <c r="B231" s="66">
        <v>103</v>
      </c>
      <c r="C231" s="67" t="str">
        <f t="shared" si="8"/>
        <v>Jacco S.</v>
      </c>
      <c r="D231" s="68" t="s">
        <v>190</v>
      </c>
      <c r="E231" s="222"/>
      <c r="F231" s="26" t="s">
        <v>563</v>
      </c>
      <c r="G231">
        <v>11</v>
      </c>
      <c r="I231" s="154" t="s">
        <v>738</v>
      </c>
    </row>
    <row r="232" spans="2:10" x14ac:dyDescent="0.25">
      <c r="B232" s="66">
        <v>104</v>
      </c>
      <c r="C232" s="67" t="str">
        <f t="shared" si="8"/>
        <v>Wessel W.</v>
      </c>
      <c r="D232" s="68" t="s">
        <v>313</v>
      </c>
      <c r="E232" s="222"/>
      <c r="F232" s="26" t="s">
        <v>626</v>
      </c>
      <c r="G232">
        <v>11</v>
      </c>
      <c r="I232" s="154" t="s">
        <v>738</v>
      </c>
    </row>
    <row r="233" spans="2:10" x14ac:dyDescent="0.25">
      <c r="B233" s="66">
        <v>105</v>
      </c>
      <c r="C233" s="67" t="str">
        <f t="shared" si="8"/>
        <v>Theodoor F.</v>
      </c>
      <c r="D233" s="68" t="s">
        <v>736</v>
      </c>
      <c r="E233" s="119"/>
      <c r="F233" s="26" t="s">
        <v>652</v>
      </c>
      <c r="G233">
        <v>11</v>
      </c>
      <c r="I233" s="154" t="s">
        <v>738</v>
      </c>
    </row>
    <row r="234" spans="2:10" x14ac:dyDescent="0.25">
      <c r="B234" s="66">
        <v>106</v>
      </c>
      <c r="C234" s="67" t="str">
        <f t="shared" si="8"/>
        <v>Daniëlle B.</v>
      </c>
      <c r="D234" s="68" t="s">
        <v>200</v>
      </c>
      <c r="F234" s="26" t="s">
        <v>729</v>
      </c>
      <c r="G234">
        <v>11</v>
      </c>
      <c r="I234" s="154" t="s">
        <v>738</v>
      </c>
    </row>
    <row r="235" spans="2:10" x14ac:dyDescent="0.25">
      <c r="B235" s="66">
        <v>107</v>
      </c>
      <c r="C235" s="67" t="str">
        <f t="shared" si="8"/>
        <v>Ronald van de K.</v>
      </c>
      <c r="D235" s="68" t="s">
        <v>451</v>
      </c>
      <c r="F235" s="26" t="s">
        <v>663</v>
      </c>
      <c r="G235">
        <v>12</v>
      </c>
      <c r="I235" s="154" t="s">
        <v>441</v>
      </c>
    </row>
    <row r="236" spans="2:10" x14ac:dyDescent="0.25">
      <c r="B236" s="66">
        <v>108</v>
      </c>
      <c r="C236" s="67" t="str">
        <f t="shared" si="8"/>
        <v>Christiaan van S.</v>
      </c>
      <c r="D236" s="68" t="s">
        <v>329</v>
      </c>
      <c r="F236" s="26" t="s">
        <v>636</v>
      </c>
      <c r="G236">
        <v>12</v>
      </c>
      <c r="I236" s="154" t="s">
        <v>441</v>
      </c>
    </row>
    <row r="237" spans="2:10" x14ac:dyDescent="0.25">
      <c r="B237" s="66">
        <v>109</v>
      </c>
      <c r="C237" s="67" t="str">
        <f t="shared" si="8"/>
        <v>Astrid P.</v>
      </c>
      <c r="D237" s="68" t="s">
        <v>735</v>
      </c>
      <c r="F237" s="26" t="s">
        <v>589</v>
      </c>
      <c r="G237">
        <v>12</v>
      </c>
      <c r="I237" s="154" t="s">
        <v>441</v>
      </c>
    </row>
    <row r="238" spans="2:10" x14ac:dyDescent="0.25">
      <c r="B238" s="66">
        <v>110</v>
      </c>
      <c r="C238" s="67" t="str">
        <f t="shared" si="8"/>
        <v>Piet-Hein N.</v>
      </c>
      <c r="D238" s="68" t="s">
        <v>321</v>
      </c>
      <c r="F238" s="26" t="s">
        <v>567</v>
      </c>
      <c r="G238">
        <v>12</v>
      </c>
      <c r="I238" s="154" t="s">
        <v>441</v>
      </c>
    </row>
    <row r="239" spans="2:10" x14ac:dyDescent="0.25">
      <c r="B239" s="66">
        <v>111</v>
      </c>
      <c r="C239" s="67" t="str">
        <f t="shared" si="8"/>
        <v>Cindy van den B.</v>
      </c>
      <c r="D239" s="68" t="s">
        <v>329</v>
      </c>
      <c r="F239" s="26" t="s">
        <v>607</v>
      </c>
      <c r="G239">
        <v>12</v>
      </c>
      <c r="I239" s="154" t="s">
        <v>441</v>
      </c>
    </row>
    <row r="240" spans="2:10" x14ac:dyDescent="0.25">
      <c r="B240" s="66">
        <v>112</v>
      </c>
      <c r="C240" s="67" t="str">
        <f t="shared" si="8"/>
        <v>Mieke L.</v>
      </c>
      <c r="D240" s="68" t="s">
        <v>736</v>
      </c>
      <c r="F240" s="26" t="s">
        <v>617</v>
      </c>
      <c r="G240">
        <v>12</v>
      </c>
      <c r="I240" s="154" t="s">
        <v>441</v>
      </c>
    </row>
    <row r="241" spans="2:9" x14ac:dyDescent="0.25">
      <c r="B241" s="66">
        <v>113</v>
      </c>
      <c r="C241" s="67" t="str">
        <f t="shared" si="8"/>
        <v>Frank van de S.</v>
      </c>
      <c r="D241" s="68" t="s">
        <v>340</v>
      </c>
      <c r="F241" s="26" t="s">
        <v>675</v>
      </c>
      <c r="G241">
        <v>12</v>
      </c>
      <c r="I241" s="154" t="s">
        <v>441</v>
      </c>
    </row>
    <row r="242" spans="2:9" x14ac:dyDescent="0.25">
      <c r="B242" s="66">
        <v>114</v>
      </c>
      <c r="C242" s="67" t="str">
        <f t="shared" si="8"/>
        <v>Jack van W.</v>
      </c>
      <c r="D242" s="68" t="s">
        <v>313</v>
      </c>
      <c r="F242" s="26" t="s">
        <v>712</v>
      </c>
      <c r="G242">
        <v>12</v>
      </c>
      <c r="I242" s="154" t="s">
        <v>441</v>
      </c>
    </row>
    <row r="243" spans="2:9" x14ac:dyDescent="0.25">
      <c r="B243" s="66">
        <v>115</v>
      </c>
      <c r="C243" s="67" t="str">
        <f t="shared" si="8"/>
        <v>Niek H.</v>
      </c>
      <c r="D243" s="68" t="s">
        <v>200</v>
      </c>
      <c r="F243" s="26" t="s">
        <v>727</v>
      </c>
      <c r="G243">
        <v>12</v>
      </c>
      <c r="I243" s="154" t="s">
        <v>441</v>
      </c>
    </row>
    <row r="244" spans="2:9" x14ac:dyDescent="0.25">
      <c r="B244" s="66">
        <v>116</v>
      </c>
      <c r="C244" s="67" t="str">
        <f t="shared" si="8"/>
        <v>Sytske F.</v>
      </c>
      <c r="D244" s="68" t="s">
        <v>736</v>
      </c>
      <c r="F244" s="26" t="s">
        <v>669</v>
      </c>
      <c r="G244">
        <v>13</v>
      </c>
      <c r="I244" s="154" t="s">
        <v>451</v>
      </c>
    </row>
    <row r="245" spans="2:9" x14ac:dyDescent="0.25">
      <c r="B245" s="66">
        <v>117</v>
      </c>
      <c r="C245" s="67" t="str">
        <f t="shared" si="8"/>
        <v>Mark van D.</v>
      </c>
      <c r="D245" s="68" t="s">
        <v>735</v>
      </c>
      <c r="F245" s="26" t="s">
        <v>649</v>
      </c>
      <c r="G245">
        <v>13</v>
      </c>
      <c r="I245" s="154" t="s">
        <v>451</v>
      </c>
    </row>
    <row r="246" spans="2:9" x14ac:dyDescent="0.25">
      <c r="B246" s="66">
        <v>118</v>
      </c>
      <c r="C246" s="67" t="str">
        <f t="shared" si="8"/>
        <v>Wendy S.</v>
      </c>
      <c r="D246" s="68" t="s">
        <v>321</v>
      </c>
      <c r="F246" s="26" t="s">
        <v>613</v>
      </c>
      <c r="G246">
        <v>13</v>
      </c>
      <c r="I246" s="154" t="s">
        <v>451</v>
      </c>
    </row>
    <row r="247" spans="2:9" x14ac:dyDescent="0.25">
      <c r="B247" s="66">
        <v>119</v>
      </c>
      <c r="C247" s="67" t="str">
        <f t="shared" si="8"/>
        <v>Mitchell van V.</v>
      </c>
      <c r="D247" s="68" t="s">
        <v>313</v>
      </c>
      <c r="F247" s="26" t="s">
        <v>646</v>
      </c>
      <c r="G247">
        <v>13</v>
      </c>
      <c r="I247" s="154" t="s">
        <v>451</v>
      </c>
    </row>
    <row r="248" spans="2:9" x14ac:dyDescent="0.25">
      <c r="B248" s="66">
        <v>120</v>
      </c>
      <c r="C248" s="67" t="str">
        <f t="shared" si="8"/>
        <v>Kay L.</v>
      </c>
      <c r="D248" s="68" t="s">
        <v>441</v>
      </c>
      <c r="F248" s="26" t="s">
        <v>604</v>
      </c>
      <c r="G248">
        <v>13</v>
      </c>
      <c r="I248" s="154" t="s">
        <v>451</v>
      </c>
    </row>
    <row r="249" spans="2:9" x14ac:dyDescent="0.25">
      <c r="B249" s="66">
        <v>121</v>
      </c>
      <c r="C249" s="67" t="str">
        <f t="shared" si="8"/>
        <v>Jos S.</v>
      </c>
      <c r="D249" s="68" t="s">
        <v>737</v>
      </c>
      <c r="F249" s="26" t="s">
        <v>705</v>
      </c>
      <c r="G249">
        <v>13</v>
      </c>
      <c r="I249" s="154" t="s">
        <v>451</v>
      </c>
    </row>
    <row r="250" spans="2:9" x14ac:dyDescent="0.25">
      <c r="B250" s="66">
        <v>122</v>
      </c>
      <c r="C250" s="67" t="str">
        <f t="shared" si="8"/>
        <v>Ronald van I.</v>
      </c>
      <c r="D250" s="68" t="s">
        <v>738</v>
      </c>
      <c r="F250" s="26" t="s">
        <v>582</v>
      </c>
      <c r="G250">
        <v>13</v>
      </c>
      <c r="I250" s="154" t="s">
        <v>451</v>
      </c>
    </row>
    <row r="251" spans="2:9" x14ac:dyDescent="0.25">
      <c r="B251" s="66">
        <v>123</v>
      </c>
      <c r="C251" s="67" t="str">
        <f t="shared" si="8"/>
        <v>Ahmet M.</v>
      </c>
      <c r="D251" s="68" t="s">
        <v>321</v>
      </c>
      <c r="F251" s="26" t="s">
        <v>614</v>
      </c>
      <c r="G251">
        <v>13</v>
      </c>
      <c r="I251" s="154" t="s">
        <v>451</v>
      </c>
    </row>
    <row r="252" spans="2:9" x14ac:dyDescent="0.25">
      <c r="B252" s="66">
        <v>124</v>
      </c>
      <c r="C252" s="67" t="str">
        <f t="shared" si="8"/>
        <v>Michella B.</v>
      </c>
      <c r="D252" s="68" t="s">
        <v>321</v>
      </c>
      <c r="F252" s="26" t="s">
        <v>660</v>
      </c>
      <c r="G252">
        <v>13</v>
      </c>
      <c r="I252" s="154" t="s">
        <v>451</v>
      </c>
    </row>
    <row r="253" spans="2:9" x14ac:dyDescent="0.25">
      <c r="B253" s="66">
        <v>125</v>
      </c>
      <c r="C253" s="67" t="e">
        <f>#REF!</f>
        <v>#REF!</v>
      </c>
      <c r="D253" s="68" t="e">
        <f t="shared" ref="D253:D257" si="9">VLOOKUP(C253,F$129:I$252,4,0)</f>
        <v>#REF!</v>
      </c>
    </row>
    <row r="254" spans="2:9" x14ac:dyDescent="0.25">
      <c r="B254" s="66">
        <v>126</v>
      </c>
      <c r="C254" s="67" t="e">
        <f>#REF!</f>
        <v>#REF!</v>
      </c>
      <c r="D254" s="68" t="e">
        <f t="shared" si="9"/>
        <v>#REF!</v>
      </c>
    </row>
    <row r="255" spans="2:9" x14ac:dyDescent="0.25">
      <c r="B255" s="66">
        <v>127</v>
      </c>
      <c r="C255" s="67" t="e">
        <f>#REF!</f>
        <v>#REF!</v>
      </c>
      <c r="D255" s="68" t="e">
        <f t="shared" si="9"/>
        <v>#REF!</v>
      </c>
    </row>
    <row r="256" spans="2:9" x14ac:dyDescent="0.25">
      <c r="B256" s="66">
        <v>128</v>
      </c>
      <c r="C256" s="67" t="e">
        <f>#REF!</f>
        <v>#REF!</v>
      </c>
      <c r="D256" s="68" t="e">
        <f t="shared" si="9"/>
        <v>#REF!</v>
      </c>
    </row>
    <row r="257" spans="2:4" x14ac:dyDescent="0.25">
      <c r="B257" s="66">
        <v>129</v>
      </c>
      <c r="C257" s="67" t="e">
        <f>#REF!</f>
        <v>#REF!</v>
      </c>
      <c r="D257" s="68" t="e">
        <f t="shared" si="9"/>
        <v>#REF!</v>
      </c>
    </row>
    <row r="258" spans="2:4" x14ac:dyDescent="0.25">
      <c r="B258" s="66">
        <v>130</v>
      </c>
      <c r="C258" s="67" t="e">
        <f>#REF!</f>
        <v>#REF!</v>
      </c>
      <c r="D258" s="68" t="e">
        <f t="shared" ref="D258:D297" si="10">VLOOKUP(C258,F$129:I$252,4,0)</f>
        <v>#REF!</v>
      </c>
    </row>
    <row r="259" spans="2:4" x14ac:dyDescent="0.25">
      <c r="B259" s="66">
        <v>131</v>
      </c>
      <c r="C259" s="67" t="e">
        <f>#REF!</f>
        <v>#REF!</v>
      </c>
      <c r="D259" s="68" t="e">
        <f t="shared" si="10"/>
        <v>#REF!</v>
      </c>
    </row>
    <row r="260" spans="2:4" x14ac:dyDescent="0.25">
      <c r="B260" s="66">
        <v>132</v>
      </c>
      <c r="C260" s="67" t="e">
        <f>#REF!</f>
        <v>#REF!</v>
      </c>
      <c r="D260" s="68" t="e">
        <f t="shared" si="10"/>
        <v>#REF!</v>
      </c>
    </row>
    <row r="261" spans="2:4" x14ac:dyDescent="0.25">
      <c r="B261" s="66">
        <v>133</v>
      </c>
      <c r="C261" s="67" t="e">
        <f>#REF!</f>
        <v>#REF!</v>
      </c>
      <c r="D261" s="68" t="e">
        <f t="shared" si="10"/>
        <v>#REF!</v>
      </c>
    </row>
    <row r="262" spans="2:4" x14ac:dyDescent="0.25">
      <c r="B262" s="66">
        <v>134</v>
      </c>
      <c r="C262" s="67" t="e">
        <f>#REF!</f>
        <v>#REF!</v>
      </c>
      <c r="D262" s="68" t="e">
        <f t="shared" si="10"/>
        <v>#REF!</v>
      </c>
    </row>
    <row r="263" spans="2:4" x14ac:dyDescent="0.25">
      <c r="B263" s="66">
        <v>135</v>
      </c>
      <c r="C263" s="67" t="e">
        <f>#REF!</f>
        <v>#REF!</v>
      </c>
      <c r="D263" s="68" t="e">
        <f t="shared" si="10"/>
        <v>#REF!</v>
      </c>
    </row>
    <row r="264" spans="2:4" x14ac:dyDescent="0.25">
      <c r="B264" s="66">
        <v>136</v>
      </c>
      <c r="C264" s="67" t="e">
        <f>#REF!</f>
        <v>#REF!</v>
      </c>
      <c r="D264" s="68" t="e">
        <f t="shared" si="10"/>
        <v>#REF!</v>
      </c>
    </row>
    <row r="265" spans="2:4" x14ac:dyDescent="0.25">
      <c r="B265" s="66">
        <v>137</v>
      </c>
      <c r="C265" s="67" t="e">
        <f>#REF!</f>
        <v>#REF!</v>
      </c>
      <c r="D265" s="68" t="e">
        <f t="shared" si="10"/>
        <v>#REF!</v>
      </c>
    </row>
    <row r="266" spans="2:4" x14ac:dyDescent="0.25">
      <c r="B266" s="66">
        <v>138</v>
      </c>
      <c r="C266" s="67" t="e">
        <f>#REF!</f>
        <v>#REF!</v>
      </c>
      <c r="D266" s="68" t="e">
        <f t="shared" si="10"/>
        <v>#REF!</v>
      </c>
    </row>
    <row r="267" spans="2:4" x14ac:dyDescent="0.25">
      <c r="B267" s="66">
        <v>139</v>
      </c>
      <c r="C267" s="67" t="e">
        <f>#REF!</f>
        <v>#REF!</v>
      </c>
      <c r="D267" s="68" t="e">
        <f t="shared" si="10"/>
        <v>#REF!</v>
      </c>
    </row>
    <row r="268" spans="2:4" x14ac:dyDescent="0.25">
      <c r="B268" s="66">
        <v>140</v>
      </c>
      <c r="C268" s="67" t="e">
        <f>#REF!</f>
        <v>#REF!</v>
      </c>
      <c r="D268" s="68" t="e">
        <f t="shared" si="10"/>
        <v>#REF!</v>
      </c>
    </row>
    <row r="269" spans="2:4" x14ac:dyDescent="0.25">
      <c r="B269" s="66">
        <v>141</v>
      </c>
      <c r="C269" s="67" t="e">
        <f>#REF!</f>
        <v>#REF!</v>
      </c>
      <c r="D269" s="68" t="e">
        <f t="shared" si="10"/>
        <v>#REF!</v>
      </c>
    </row>
    <row r="270" spans="2:4" x14ac:dyDescent="0.25">
      <c r="B270" s="66">
        <v>142</v>
      </c>
      <c r="C270" s="67" t="e">
        <f>#REF!</f>
        <v>#REF!</v>
      </c>
      <c r="D270" s="68" t="e">
        <f t="shared" si="10"/>
        <v>#REF!</v>
      </c>
    </row>
    <row r="271" spans="2:4" x14ac:dyDescent="0.25">
      <c r="B271" s="66">
        <v>143</v>
      </c>
      <c r="C271" s="67" t="e">
        <f>#REF!</f>
        <v>#REF!</v>
      </c>
      <c r="D271" s="68" t="e">
        <f t="shared" si="10"/>
        <v>#REF!</v>
      </c>
    </row>
    <row r="272" spans="2:4" x14ac:dyDescent="0.25">
      <c r="B272" s="66">
        <v>144</v>
      </c>
      <c r="C272" s="67" t="e">
        <f>#REF!</f>
        <v>#REF!</v>
      </c>
      <c r="D272" s="68" t="e">
        <f t="shared" si="10"/>
        <v>#REF!</v>
      </c>
    </row>
    <row r="273" spans="2:4" x14ac:dyDescent="0.25">
      <c r="B273" s="66">
        <v>145</v>
      </c>
      <c r="C273" s="67" t="e">
        <f>#REF!</f>
        <v>#REF!</v>
      </c>
      <c r="D273" s="68" t="e">
        <f t="shared" si="10"/>
        <v>#REF!</v>
      </c>
    </row>
    <row r="274" spans="2:4" x14ac:dyDescent="0.25">
      <c r="B274" s="66">
        <v>146</v>
      </c>
      <c r="C274" s="67" t="e">
        <f>#REF!</f>
        <v>#REF!</v>
      </c>
      <c r="D274" s="68" t="e">
        <f t="shared" si="10"/>
        <v>#REF!</v>
      </c>
    </row>
    <row r="275" spans="2:4" x14ac:dyDescent="0.25">
      <c r="B275" s="66">
        <v>147</v>
      </c>
      <c r="C275" s="67" t="e">
        <f>#REF!</f>
        <v>#REF!</v>
      </c>
      <c r="D275" s="68" t="e">
        <f t="shared" si="10"/>
        <v>#REF!</v>
      </c>
    </row>
    <row r="276" spans="2:4" x14ac:dyDescent="0.25">
      <c r="B276" s="66">
        <v>148</v>
      </c>
      <c r="C276" s="67" t="e">
        <f>#REF!</f>
        <v>#REF!</v>
      </c>
      <c r="D276" s="68" t="e">
        <f t="shared" si="10"/>
        <v>#REF!</v>
      </c>
    </row>
    <row r="277" spans="2:4" x14ac:dyDescent="0.25">
      <c r="B277" s="66">
        <v>149</v>
      </c>
      <c r="C277" s="67" t="e">
        <f>#REF!</f>
        <v>#REF!</v>
      </c>
      <c r="D277" s="68" t="e">
        <f t="shared" si="10"/>
        <v>#REF!</v>
      </c>
    </row>
    <row r="278" spans="2:4" x14ac:dyDescent="0.25">
      <c r="B278" s="66">
        <v>150</v>
      </c>
      <c r="C278" s="67" t="e">
        <f>#REF!</f>
        <v>#REF!</v>
      </c>
      <c r="D278" s="68" t="e">
        <f t="shared" si="10"/>
        <v>#REF!</v>
      </c>
    </row>
    <row r="279" spans="2:4" x14ac:dyDescent="0.25">
      <c r="B279" s="66">
        <v>151</v>
      </c>
      <c r="C279" s="67" t="e">
        <f>#REF!</f>
        <v>#REF!</v>
      </c>
      <c r="D279" s="68" t="e">
        <f t="shared" si="10"/>
        <v>#REF!</v>
      </c>
    </row>
    <row r="280" spans="2:4" x14ac:dyDescent="0.25">
      <c r="B280" s="66">
        <v>152</v>
      </c>
      <c r="C280" s="67" t="e">
        <f>#REF!</f>
        <v>#REF!</v>
      </c>
      <c r="D280" s="68" t="e">
        <f t="shared" si="10"/>
        <v>#REF!</v>
      </c>
    </row>
    <row r="281" spans="2:4" x14ac:dyDescent="0.25">
      <c r="B281" s="66">
        <v>153</v>
      </c>
      <c r="C281" s="67" t="e">
        <f>#REF!</f>
        <v>#REF!</v>
      </c>
      <c r="D281" s="68" t="e">
        <f t="shared" si="10"/>
        <v>#REF!</v>
      </c>
    </row>
    <row r="282" spans="2:4" x14ac:dyDescent="0.25">
      <c r="B282" s="66">
        <v>154</v>
      </c>
      <c r="C282" s="67" t="e">
        <f>#REF!</f>
        <v>#REF!</v>
      </c>
      <c r="D282" s="68" t="e">
        <f t="shared" si="10"/>
        <v>#REF!</v>
      </c>
    </row>
    <row r="283" spans="2:4" x14ac:dyDescent="0.25">
      <c r="B283" s="66">
        <v>155</v>
      </c>
      <c r="C283" s="67" t="e">
        <f>#REF!</f>
        <v>#REF!</v>
      </c>
      <c r="D283" s="68" t="e">
        <f t="shared" si="10"/>
        <v>#REF!</v>
      </c>
    </row>
    <row r="284" spans="2:4" x14ac:dyDescent="0.25">
      <c r="B284" s="66">
        <v>156</v>
      </c>
      <c r="C284" s="67" t="e">
        <f>#REF!</f>
        <v>#REF!</v>
      </c>
      <c r="D284" s="68" t="e">
        <f t="shared" si="10"/>
        <v>#REF!</v>
      </c>
    </row>
    <row r="285" spans="2:4" x14ac:dyDescent="0.25">
      <c r="B285" s="66">
        <v>157</v>
      </c>
      <c r="C285" s="67" t="e">
        <f>#REF!</f>
        <v>#REF!</v>
      </c>
      <c r="D285" s="68" t="e">
        <f t="shared" si="10"/>
        <v>#REF!</v>
      </c>
    </row>
    <row r="286" spans="2:4" x14ac:dyDescent="0.25">
      <c r="B286" s="66">
        <v>158</v>
      </c>
      <c r="C286" s="70" t="e">
        <f>#REF!</f>
        <v>#REF!</v>
      </c>
      <c r="D286" s="71" t="e">
        <f t="shared" si="10"/>
        <v>#REF!</v>
      </c>
    </row>
    <row r="287" spans="2:4" x14ac:dyDescent="0.25">
      <c r="B287" s="66">
        <v>159</v>
      </c>
      <c r="C287" s="70" t="e">
        <f>#REF!</f>
        <v>#REF!</v>
      </c>
      <c r="D287" s="71" t="e">
        <f t="shared" si="10"/>
        <v>#REF!</v>
      </c>
    </row>
    <row r="288" spans="2:4" x14ac:dyDescent="0.25">
      <c r="B288" s="66">
        <v>160</v>
      </c>
      <c r="C288" s="70" t="e">
        <f>#REF!</f>
        <v>#REF!</v>
      </c>
      <c r="D288" s="71" t="e">
        <f t="shared" si="10"/>
        <v>#REF!</v>
      </c>
    </row>
    <row r="289" spans="2:4" x14ac:dyDescent="0.25">
      <c r="B289" s="66">
        <v>161</v>
      </c>
      <c r="C289" s="70" t="e">
        <f>#REF!</f>
        <v>#REF!</v>
      </c>
      <c r="D289" s="71" t="e">
        <f t="shared" si="10"/>
        <v>#REF!</v>
      </c>
    </row>
    <row r="290" spans="2:4" x14ac:dyDescent="0.25">
      <c r="B290" s="66">
        <v>162</v>
      </c>
      <c r="C290" s="70" t="e">
        <f>#REF!</f>
        <v>#REF!</v>
      </c>
      <c r="D290" s="71" t="e">
        <f t="shared" si="10"/>
        <v>#REF!</v>
      </c>
    </row>
    <row r="291" spans="2:4" x14ac:dyDescent="0.25">
      <c r="B291" s="66">
        <v>163</v>
      </c>
      <c r="C291" s="70" t="e">
        <f>#REF!</f>
        <v>#REF!</v>
      </c>
      <c r="D291" s="71" t="e">
        <f t="shared" si="10"/>
        <v>#REF!</v>
      </c>
    </row>
    <row r="292" spans="2:4" x14ac:dyDescent="0.25">
      <c r="B292" s="66">
        <v>164</v>
      </c>
      <c r="C292" s="70" t="e">
        <f>#REF!</f>
        <v>#REF!</v>
      </c>
      <c r="D292" s="71" t="e">
        <f t="shared" si="10"/>
        <v>#REF!</v>
      </c>
    </row>
    <row r="293" spans="2:4" x14ac:dyDescent="0.25">
      <c r="B293" s="66">
        <v>165</v>
      </c>
      <c r="C293" s="70" t="e">
        <f>#REF!</f>
        <v>#REF!</v>
      </c>
      <c r="D293" s="71" t="e">
        <f t="shared" si="10"/>
        <v>#REF!</v>
      </c>
    </row>
    <row r="294" spans="2:4" x14ac:dyDescent="0.25">
      <c r="B294" s="66">
        <v>166</v>
      </c>
      <c r="C294" s="70" t="e">
        <f>#REF!</f>
        <v>#REF!</v>
      </c>
      <c r="D294" s="71" t="e">
        <f t="shared" si="10"/>
        <v>#REF!</v>
      </c>
    </row>
    <row r="295" spans="2:4" x14ac:dyDescent="0.25">
      <c r="B295" s="66">
        <v>167</v>
      </c>
      <c r="C295" s="70" t="e">
        <f>#REF!</f>
        <v>#REF!</v>
      </c>
      <c r="D295" s="71" t="e">
        <f t="shared" si="10"/>
        <v>#REF!</v>
      </c>
    </row>
    <row r="296" spans="2:4" x14ac:dyDescent="0.25">
      <c r="B296" s="66">
        <v>168</v>
      </c>
      <c r="C296" s="70" t="e">
        <f>#REF!</f>
        <v>#REF!</v>
      </c>
      <c r="D296" s="71" t="e">
        <f t="shared" si="10"/>
        <v>#REF!</v>
      </c>
    </row>
    <row r="297" spans="2:4" x14ac:dyDescent="0.25">
      <c r="B297" s="66">
        <v>169</v>
      </c>
      <c r="C297" s="70" t="e">
        <f>#REF!</f>
        <v>#REF!</v>
      </c>
      <c r="D297" s="71" t="e">
        <f t="shared" si="10"/>
        <v>#REF!</v>
      </c>
    </row>
  </sheetData>
  <autoFilter ref="AX1:AY125"/>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2" id="{2691D02C-56CD-4DEB-B757-B3EDAB9632B8}">
            <xm:f>VLOOKUP(J2,rennerstabel!$E:$AL,34,0)=0</xm:f>
            <x14:dxf>
              <fill>
                <patternFill>
                  <bgColor rgb="FFFF0000"/>
                </patternFill>
              </fill>
            </x14:dxf>
          </x14:cfRule>
          <xm:sqref>J2:W125</xm:sqref>
        </x14:conditionalFormatting>
        <x14:conditionalFormatting xmlns:xm="http://schemas.microsoft.com/office/excel/2006/main">
          <x14:cfRule type="expression" priority="1" id="{11BFD92B-275D-45F3-AEF8-0B1B64EF4F2C}">
            <xm:f>VLOOKUP(I2,rennerstabel!$E:$AL,34,0)=0</xm:f>
            <x14:dxf>
              <fill>
                <patternFill>
                  <bgColor rgb="FFFF0000"/>
                </patternFill>
              </fill>
            </x14:dxf>
          </x14:cfRule>
          <xm:sqref>I2:I125</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8"/>
  <sheetViews>
    <sheetView topLeftCell="A123" zoomScaleNormal="100" workbookViewId="0">
      <selection activeCell="F17" sqref="F17:H17"/>
    </sheetView>
  </sheetViews>
  <sheetFormatPr defaultColWidth="8.85546875" defaultRowHeight="15" x14ac:dyDescent="0.25"/>
  <cols>
    <col min="1" max="1" width="15.85546875" bestFit="1" customWidth="1"/>
    <col min="2" max="2" width="9.85546875" customWidth="1"/>
    <col min="3" max="3" width="8.7109375" customWidth="1"/>
    <col min="4" max="4" width="23" customWidth="1"/>
    <col min="5" max="5" width="21.28515625" customWidth="1"/>
    <col min="6" max="6" width="10.140625" customWidth="1"/>
    <col min="7" max="7" width="18.42578125" bestFit="1" customWidth="1"/>
    <col min="8" max="8" width="14.42578125" style="208" bestFit="1" customWidth="1"/>
    <col min="9" max="9" width="12.28515625" customWidth="1"/>
  </cols>
  <sheetData>
    <row r="1" spans="1:9" ht="16.5" thickBot="1" x14ac:dyDescent="0.3">
      <c r="A1" s="1" t="s">
        <v>0</v>
      </c>
    </row>
    <row r="2" spans="1:9" ht="15.75" x14ac:dyDescent="0.25">
      <c r="A2" s="2" t="s">
        <v>1</v>
      </c>
    </row>
    <row r="3" spans="1:9" ht="15.75" x14ac:dyDescent="0.25">
      <c r="A3" s="6" t="s">
        <v>11</v>
      </c>
    </row>
    <row r="4" spans="1:9" ht="15.75" x14ac:dyDescent="0.25">
      <c r="A4" s="6" t="s">
        <v>2</v>
      </c>
    </row>
    <row r="5" spans="1:9" ht="15.75" x14ac:dyDescent="0.25">
      <c r="A5" s="6" t="s">
        <v>3</v>
      </c>
    </row>
    <row r="6" spans="1:9" ht="16.5" thickBot="1" x14ac:dyDescent="0.3">
      <c r="A6" s="6" t="s">
        <v>4</v>
      </c>
    </row>
    <row r="7" spans="1:9" ht="15.75" x14ac:dyDescent="0.25">
      <c r="A7" s="3" t="s">
        <v>5</v>
      </c>
    </row>
    <row r="8" spans="1:9" ht="15.75" x14ac:dyDescent="0.25">
      <c r="A8" s="5" t="s">
        <v>6</v>
      </c>
    </row>
    <row r="9" spans="1:9" ht="15.75" x14ac:dyDescent="0.25">
      <c r="A9" s="5" t="s">
        <v>7</v>
      </c>
    </row>
    <row r="10" spans="1:9" ht="15.75" x14ac:dyDescent="0.25">
      <c r="A10" s="5" t="s">
        <v>9</v>
      </c>
    </row>
    <row r="11" spans="1:9" ht="15.75" x14ac:dyDescent="0.25">
      <c r="A11" s="5" t="s">
        <v>10</v>
      </c>
    </row>
    <row r="12" spans="1:9" ht="16.5" thickBot="1" x14ac:dyDescent="0.3">
      <c r="A12" s="4" t="s">
        <v>8</v>
      </c>
    </row>
    <row r="13" spans="1:9" x14ac:dyDescent="0.25">
      <c r="A13" s="154"/>
    </row>
    <row r="14" spans="1:9" s="180" customFormat="1" ht="30" x14ac:dyDescent="0.25">
      <c r="B14" s="178" t="s">
        <v>767</v>
      </c>
      <c r="C14" s="179" t="s">
        <v>13</v>
      </c>
      <c r="D14" s="182" t="s">
        <v>151</v>
      </c>
      <c r="E14" s="182" t="s">
        <v>274</v>
      </c>
      <c r="F14" s="182" t="s">
        <v>118</v>
      </c>
      <c r="G14" s="182" t="s">
        <v>116</v>
      </c>
      <c r="H14" s="209" t="s">
        <v>119</v>
      </c>
      <c r="I14" s="213" t="s">
        <v>295</v>
      </c>
    </row>
    <row r="15" spans="1:9" x14ac:dyDescent="0.25">
      <c r="B15" s="215">
        <f>VLOOKUP(D15,Deelnemers!AS:AV,2,0)</f>
        <v>1</v>
      </c>
      <c r="C15" s="216" t="str">
        <f>VLOOKUP(D15,Deelnemers!AS:AV,4,0)</f>
        <v>-</v>
      </c>
      <c r="D15" s="175" t="s">
        <v>595</v>
      </c>
      <c r="E15" s="175" t="s">
        <v>594</v>
      </c>
      <c r="F15" s="175">
        <v>37</v>
      </c>
      <c r="G15" s="175" t="s">
        <v>14</v>
      </c>
      <c r="H15" s="218">
        <v>149</v>
      </c>
      <c r="I15" s="217" t="e">
        <f>C15-B15</f>
        <v>#VALUE!</v>
      </c>
    </row>
    <row r="16" spans="1:9" x14ac:dyDescent="0.25">
      <c r="B16" s="200">
        <f>VLOOKUP(D16,Deelnemers!AS:AV,2,0)</f>
        <v>2</v>
      </c>
      <c r="C16" s="201" t="str">
        <f>VLOOKUP(D16,Deelnemers!AS:AV,4,0)</f>
        <v>-</v>
      </c>
      <c r="D16" s="175" t="s">
        <v>626</v>
      </c>
      <c r="E16" s="175" t="s">
        <v>625</v>
      </c>
      <c r="F16" s="175">
        <v>58</v>
      </c>
      <c r="G16" s="175" t="s">
        <v>14</v>
      </c>
      <c r="H16" s="218">
        <v>118</v>
      </c>
      <c r="I16" s="214" t="e">
        <f t="shared" ref="I16:I79" si="0">C16-B16</f>
        <v>#VALUE!</v>
      </c>
    </row>
    <row r="17" spans="2:9" x14ac:dyDescent="0.25">
      <c r="B17" s="200">
        <f>VLOOKUP(D17,Deelnemers!AS:AV,2,0)</f>
        <v>3</v>
      </c>
      <c r="C17" s="201" t="str">
        <f>VLOOKUP(D17,Deelnemers!AS:AV,4,0)</f>
        <v>-</v>
      </c>
      <c r="D17" s="246" t="s">
        <v>705</v>
      </c>
      <c r="E17" s="246" t="s">
        <v>704</v>
      </c>
      <c r="F17" s="175">
        <v>107</v>
      </c>
      <c r="G17" s="175" t="s">
        <v>14</v>
      </c>
      <c r="H17" s="218">
        <v>89</v>
      </c>
      <c r="I17" s="214" t="e">
        <f t="shared" si="0"/>
        <v>#VALUE!</v>
      </c>
    </row>
    <row r="18" spans="2:9" x14ac:dyDescent="0.25">
      <c r="B18" s="200">
        <f>VLOOKUP(D18,Deelnemers!AS:AV,2,0)</f>
        <v>4</v>
      </c>
      <c r="C18" s="201" t="str">
        <f>VLOOKUP(D18,Deelnemers!AS:AV,4,0)</f>
        <v>-</v>
      </c>
      <c r="D18" s="175" t="s">
        <v>697</v>
      </c>
      <c r="E18" s="175" t="s">
        <v>603</v>
      </c>
      <c r="F18" s="175">
        <v>103</v>
      </c>
      <c r="G18" s="175" t="s">
        <v>217</v>
      </c>
      <c r="H18" s="218">
        <v>83</v>
      </c>
      <c r="I18" s="214" t="e">
        <f t="shared" si="0"/>
        <v>#VALUE!</v>
      </c>
    </row>
    <row r="19" spans="2:9" x14ac:dyDescent="0.25">
      <c r="B19" s="200">
        <f>VLOOKUP(D19,Deelnemers!AS:AV,2,0)</f>
        <v>5</v>
      </c>
      <c r="C19" s="201" t="str">
        <f>VLOOKUP(D19,Deelnemers!AS:AV,4,0)</f>
        <v>-</v>
      </c>
      <c r="D19" s="175" t="s">
        <v>716</v>
      </c>
      <c r="E19" s="175" t="s">
        <v>711</v>
      </c>
      <c r="F19" s="175">
        <v>111</v>
      </c>
      <c r="G19" s="175" t="s">
        <v>14</v>
      </c>
      <c r="H19" s="218">
        <v>80</v>
      </c>
      <c r="I19" s="214" t="e">
        <f t="shared" si="0"/>
        <v>#VALUE!</v>
      </c>
    </row>
    <row r="20" spans="2:9" x14ac:dyDescent="0.25">
      <c r="B20" s="200">
        <f>VLOOKUP(D20,Deelnemers!AS:AV,2,0)</f>
        <v>5</v>
      </c>
      <c r="C20" s="201" t="str">
        <f>VLOOKUP(D20,Deelnemers!AS:AV,4,0)</f>
        <v>-</v>
      </c>
      <c r="D20" s="246" t="s">
        <v>572</v>
      </c>
      <c r="E20" s="175" t="s">
        <v>571</v>
      </c>
      <c r="F20" s="175">
        <v>21</v>
      </c>
      <c r="G20" s="175" t="s">
        <v>14</v>
      </c>
      <c r="H20" s="218">
        <v>80</v>
      </c>
      <c r="I20" s="214" t="e">
        <f t="shared" si="0"/>
        <v>#VALUE!</v>
      </c>
    </row>
    <row r="21" spans="2:9" x14ac:dyDescent="0.25">
      <c r="B21" s="200">
        <f>VLOOKUP(D21,Deelnemers!AS:AV,2,0)</f>
        <v>5</v>
      </c>
      <c r="C21" s="201" t="str">
        <f>VLOOKUP(D21,Deelnemers!AS:AV,4,0)</f>
        <v>-</v>
      </c>
      <c r="D21" s="246" t="s">
        <v>579</v>
      </c>
      <c r="E21" s="175" t="s">
        <v>578</v>
      </c>
      <c r="F21" s="175">
        <v>26</v>
      </c>
      <c r="G21" s="175" t="s">
        <v>14</v>
      </c>
      <c r="H21" s="218">
        <v>80</v>
      </c>
      <c r="I21" s="214" t="e">
        <f t="shared" si="0"/>
        <v>#VALUE!</v>
      </c>
    </row>
    <row r="22" spans="2:9" x14ac:dyDescent="0.25">
      <c r="B22" s="200">
        <f>VLOOKUP(D22,Deelnemers!AS:AV,2,0)</f>
        <v>5</v>
      </c>
      <c r="C22" s="201" t="str">
        <f>VLOOKUP(D22,Deelnemers!AS:AV,4,0)</f>
        <v>-</v>
      </c>
      <c r="D22" s="175" t="s">
        <v>730</v>
      </c>
      <c r="E22" s="175" t="s">
        <v>731</v>
      </c>
      <c r="F22" s="175">
        <v>123</v>
      </c>
      <c r="G22" s="175" t="s">
        <v>14</v>
      </c>
      <c r="H22" s="218">
        <v>80</v>
      </c>
      <c r="I22" s="214" t="e">
        <f t="shared" si="0"/>
        <v>#VALUE!</v>
      </c>
    </row>
    <row r="23" spans="2:9" x14ac:dyDescent="0.25">
      <c r="B23" s="200">
        <f>VLOOKUP(D23,Deelnemers!AS:AV,2,0)</f>
        <v>9</v>
      </c>
      <c r="C23" s="201" t="str">
        <f>VLOOKUP(D23,Deelnemers!AS:AV,4,0)</f>
        <v>-</v>
      </c>
      <c r="D23" s="246" t="s">
        <v>585</v>
      </c>
      <c r="E23" s="175" t="s">
        <v>586</v>
      </c>
      <c r="F23" s="175">
        <v>31</v>
      </c>
      <c r="G23" s="175" t="s">
        <v>14</v>
      </c>
      <c r="H23" s="218">
        <v>79</v>
      </c>
      <c r="I23" s="214" t="e">
        <f t="shared" si="0"/>
        <v>#VALUE!</v>
      </c>
    </row>
    <row r="24" spans="2:9" x14ac:dyDescent="0.25">
      <c r="B24" s="200">
        <f>VLOOKUP(D24,Deelnemers!AS:AV,2,0)</f>
        <v>10</v>
      </c>
      <c r="C24" s="201" t="str">
        <f>VLOOKUP(D24,Deelnemers!AS:AV,4,0)</f>
        <v>-</v>
      </c>
      <c r="D24" s="175" t="s">
        <v>720</v>
      </c>
      <c r="E24" s="175" t="s">
        <v>14</v>
      </c>
      <c r="F24" s="175">
        <v>115</v>
      </c>
      <c r="G24" s="175" t="s">
        <v>14</v>
      </c>
      <c r="H24" s="218">
        <v>74</v>
      </c>
      <c r="I24" s="214" t="e">
        <f t="shared" si="0"/>
        <v>#VALUE!</v>
      </c>
    </row>
    <row r="25" spans="2:9" x14ac:dyDescent="0.25">
      <c r="B25" s="200">
        <f>VLOOKUP(D25,Deelnemers!AS:AV,2,0)</f>
        <v>11</v>
      </c>
      <c r="C25" s="201" t="str">
        <f>VLOOKUP(D25,Deelnemers!AS:AV,4,0)</f>
        <v>-</v>
      </c>
      <c r="D25" s="175" t="s">
        <v>651</v>
      </c>
      <c r="E25" s="175" t="s">
        <v>650</v>
      </c>
      <c r="F25" s="175">
        <v>74</v>
      </c>
      <c r="G25" s="175" t="s">
        <v>14</v>
      </c>
      <c r="H25" s="218">
        <v>70</v>
      </c>
      <c r="I25" s="214" t="e">
        <f t="shared" si="0"/>
        <v>#VALUE!</v>
      </c>
    </row>
    <row r="26" spans="2:9" x14ac:dyDescent="0.25">
      <c r="B26" s="200">
        <f>VLOOKUP(D26,Deelnemers!AS:AV,2,0)</f>
        <v>11</v>
      </c>
      <c r="C26" s="201" t="str">
        <f>VLOOKUP(D26,Deelnemers!AS:AV,4,0)</f>
        <v>-</v>
      </c>
      <c r="D26" s="175" t="s">
        <v>607</v>
      </c>
      <c r="E26" s="175" t="s">
        <v>14</v>
      </c>
      <c r="F26" s="175">
        <v>44</v>
      </c>
      <c r="G26" s="175" t="s">
        <v>14</v>
      </c>
      <c r="H26" s="218">
        <v>70</v>
      </c>
      <c r="I26" s="214" t="e">
        <f t="shared" si="0"/>
        <v>#VALUE!</v>
      </c>
    </row>
    <row r="27" spans="2:9" x14ac:dyDescent="0.25">
      <c r="B27" s="200">
        <f>VLOOKUP(D27,Deelnemers!AS:AV,2,0)</f>
        <v>11</v>
      </c>
      <c r="C27" s="201" t="str">
        <f>VLOOKUP(D27,Deelnemers!AS:AV,4,0)</f>
        <v>-</v>
      </c>
      <c r="D27" s="246" t="s">
        <v>545</v>
      </c>
      <c r="E27" s="246" t="s">
        <v>546</v>
      </c>
      <c r="F27" s="175">
        <v>4</v>
      </c>
      <c r="G27" s="175" t="s">
        <v>14</v>
      </c>
      <c r="H27" s="218">
        <v>70</v>
      </c>
      <c r="I27" s="214" t="e">
        <f t="shared" si="0"/>
        <v>#VALUE!</v>
      </c>
    </row>
    <row r="28" spans="2:9" x14ac:dyDescent="0.25">
      <c r="B28" s="200">
        <f>VLOOKUP(D28,Deelnemers!AS:AV,2,0)</f>
        <v>14</v>
      </c>
      <c r="C28" s="201" t="str">
        <f>VLOOKUP(D28,Deelnemers!AS:AV,4,0)</f>
        <v>-</v>
      </c>
      <c r="D28" s="246" t="s">
        <v>708</v>
      </c>
      <c r="E28" s="175" t="s">
        <v>709</v>
      </c>
      <c r="F28" s="175">
        <v>109</v>
      </c>
      <c r="G28" s="175" t="s">
        <v>14</v>
      </c>
      <c r="H28" s="218">
        <v>64</v>
      </c>
      <c r="I28" s="214" t="e">
        <f t="shared" si="0"/>
        <v>#VALUE!</v>
      </c>
    </row>
    <row r="29" spans="2:9" x14ac:dyDescent="0.25">
      <c r="B29" s="200">
        <f>VLOOKUP(D29,Deelnemers!AS:AV,2,0)</f>
        <v>15</v>
      </c>
      <c r="C29" s="201" t="str">
        <f>VLOOKUP(D29,Deelnemers!AS:AV,4,0)</f>
        <v>-</v>
      </c>
      <c r="D29" s="246" t="s">
        <v>694</v>
      </c>
      <c r="E29" s="175" t="s">
        <v>693</v>
      </c>
      <c r="F29" s="175">
        <v>101</v>
      </c>
      <c r="G29" s="175" t="s">
        <v>14</v>
      </c>
      <c r="H29" s="218">
        <v>62</v>
      </c>
      <c r="I29" s="214" t="e">
        <f t="shared" si="0"/>
        <v>#VALUE!</v>
      </c>
    </row>
    <row r="30" spans="2:9" x14ac:dyDescent="0.25">
      <c r="B30" s="200">
        <f>VLOOKUP(D30,Deelnemers!AS:AV,2,0)</f>
        <v>15</v>
      </c>
      <c r="C30" s="201" t="str">
        <f>VLOOKUP(D30,Deelnemers!AS:AV,4,0)</f>
        <v>-</v>
      </c>
      <c r="D30" s="246" t="s">
        <v>553</v>
      </c>
      <c r="E30" s="246" t="s">
        <v>552</v>
      </c>
      <c r="F30" s="175">
        <v>8</v>
      </c>
      <c r="G30" s="175" t="s">
        <v>14</v>
      </c>
      <c r="H30" s="218">
        <v>62</v>
      </c>
      <c r="I30" s="214" t="e">
        <f t="shared" si="0"/>
        <v>#VALUE!</v>
      </c>
    </row>
    <row r="31" spans="2:9" x14ac:dyDescent="0.25">
      <c r="B31" s="200">
        <f>VLOOKUP(D31,Deelnemers!AS:AV,2,0)</f>
        <v>17</v>
      </c>
      <c r="C31" s="201" t="str">
        <f>VLOOKUP(D31,Deelnemers!AS:AV,4,0)</f>
        <v>-</v>
      </c>
      <c r="D31" s="246" t="s">
        <v>542</v>
      </c>
      <c r="E31" s="246" t="s">
        <v>543</v>
      </c>
      <c r="F31" s="175">
        <v>3</v>
      </c>
      <c r="G31" s="175" t="s">
        <v>544</v>
      </c>
      <c r="H31" s="218">
        <v>60</v>
      </c>
      <c r="I31" s="214" t="e">
        <f t="shared" si="0"/>
        <v>#VALUE!</v>
      </c>
    </row>
    <row r="32" spans="2:9" x14ac:dyDescent="0.25">
      <c r="B32" s="200">
        <f>VLOOKUP(D32,Deelnemers!AS:AV,2,0)</f>
        <v>17</v>
      </c>
      <c r="C32" s="201" t="str">
        <f>VLOOKUP(D32,Deelnemers!AS:AV,4,0)</f>
        <v>-</v>
      </c>
      <c r="D32" s="175" t="s">
        <v>581</v>
      </c>
      <c r="E32" s="175" t="s">
        <v>14</v>
      </c>
      <c r="F32" s="175">
        <v>28</v>
      </c>
      <c r="G32" s="175" t="s">
        <v>14</v>
      </c>
      <c r="H32" s="218">
        <v>60</v>
      </c>
      <c r="I32" s="214" t="e">
        <f t="shared" si="0"/>
        <v>#VALUE!</v>
      </c>
    </row>
    <row r="33" spans="2:9" x14ac:dyDescent="0.25">
      <c r="B33" s="200">
        <f>VLOOKUP(D33,Deelnemers!AS:AV,2,0)</f>
        <v>17</v>
      </c>
      <c r="C33" s="201" t="str">
        <f>VLOOKUP(D33,Deelnemers!AS:AV,4,0)</f>
        <v>-</v>
      </c>
      <c r="D33" s="246" t="s">
        <v>654</v>
      </c>
      <c r="E33" s="175" t="s">
        <v>14</v>
      </c>
      <c r="F33" s="175">
        <v>76</v>
      </c>
      <c r="G33" s="175" t="s">
        <v>14</v>
      </c>
      <c r="H33" s="218">
        <v>60</v>
      </c>
      <c r="I33" s="214" t="e">
        <f t="shared" si="0"/>
        <v>#VALUE!</v>
      </c>
    </row>
    <row r="34" spans="2:9" x14ac:dyDescent="0.25">
      <c r="B34" s="200">
        <f>VLOOKUP(D34,Deelnemers!AS:AV,2,0)</f>
        <v>17</v>
      </c>
      <c r="C34" s="201" t="str">
        <f>VLOOKUP(D34,Deelnemers!AS:AV,4,0)</f>
        <v>-</v>
      </c>
      <c r="D34" s="246" t="s">
        <v>692</v>
      </c>
      <c r="E34" s="175" t="s">
        <v>14</v>
      </c>
      <c r="F34" s="175">
        <v>100</v>
      </c>
      <c r="G34" s="175" t="s">
        <v>14</v>
      </c>
      <c r="H34" s="218">
        <v>60</v>
      </c>
      <c r="I34" s="214" t="e">
        <f t="shared" si="0"/>
        <v>#VALUE!</v>
      </c>
    </row>
    <row r="35" spans="2:9" x14ac:dyDescent="0.25">
      <c r="B35" s="200">
        <f>VLOOKUP(D35,Deelnemers!AS:AV,2,0)</f>
        <v>21</v>
      </c>
      <c r="C35" s="201" t="str">
        <f>VLOOKUP(D35,Deelnemers!AS:AV,4,0)</f>
        <v>-</v>
      </c>
      <c r="D35" s="175" t="s">
        <v>726</v>
      </c>
      <c r="E35" s="175" t="s">
        <v>14</v>
      </c>
      <c r="F35" s="175">
        <v>119</v>
      </c>
      <c r="G35" s="175" t="s">
        <v>671</v>
      </c>
      <c r="H35" s="218">
        <v>58</v>
      </c>
      <c r="I35" s="214" t="e">
        <f t="shared" si="0"/>
        <v>#VALUE!</v>
      </c>
    </row>
    <row r="36" spans="2:9" x14ac:dyDescent="0.25">
      <c r="B36" s="200">
        <f>VLOOKUP(D36,Deelnemers!AS:AV,2,0)</f>
        <v>22</v>
      </c>
      <c r="C36" s="201" t="str">
        <f>VLOOKUP(D36,Deelnemers!AS:AV,4,0)</f>
        <v>-</v>
      </c>
      <c r="D36" s="246" t="s">
        <v>619</v>
      </c>
      <c r="E36" s="175" t="s">
        <v>14</v>
      </c>
      <c r="F36" s="175">
        <v>53</v>
      </c>
      <c r="G36" s="175" t="s">
        <v>14</v>
      </c>
      <c r="H36" s="218">
        <v>55</v>
      </c>
      <c r="I36" s="214" t="e">
        <f t="shared" si="0"/>
        <v>#VALUE!</v>
      </c>
    </row>
    <row r="37" spans="2:9" x14ac:dyDescent="0.25">
      <c r="B37" s="200">
        <f>VLOOKUP(D37,Deelnemers!AS:AV,2,0)</f>
        <v>23</v>
      </c>
      <c r="C37" s="201" t="str">
        <f>VLOOKUP(D37,Deelnemers!AS:AV,4,0)</f>
        <v>-</v>
      </c>
      <c r="D37" s="175" t="s">
        <v>673</v>
      </c>
      <c r="E37" s="175" t="s">
        <v>14</v>
      </c>
      <c r="F37" s="175">
        <v>88</v>
      </c>
      <c r="G37" s="175" t="s">
        <v>14</v>
      </c>
      <c r="H37" s="218">
        <v>54</v>
      </c>
      <c r="I37" s="214" t="e">
        <f t="shared" si="0"/>
        <v>#VALUE!</v>
      </c>
    </row>
    <row r="38" spans="2:9" x14ac:dyDescent="0.25">
      <c r="B38" s="200">
        <f>VLOOKUP(D38,Deelnemers!AS:AV,2,0)</f>
        <v>24</v>
      </c>
      <c r="C38" s="201" t="str">
        <f>VLOOKUP(D38,Deelnemers!AS:AV,4,0)</f>
        <v>-</v>
      </c>
      <c r="D38" s="246" t="s">
        <v>638</v>
      </c>
      <c r="E38" s="246" t="s">
        <v>637</v>
      </c>
      <c r="F38" s="175">
        <v>65</v>
      </c>
      <c r="G38" s="175" t="s">
        <v>14</v>
      </c>
      <c r="H38" s="218">
        <v>53</v>
      </c>
      <c r="I38" s="214" t="e">
        <f t="shared" si="0"/>
        <v>#VALUE!</v>
      </c>
    </row>
    <row r="39" spans="2:9" x14ac:dyDescent="0.25">
      <c r="B39" s="200">
        <f>VLOOKUP(D39,Deelnemers!AS:AV,2,0)</f>
        <v>24</v>
      </c>
      <c r="C39" s="201" t="str">
        <f>VLOOKUP(D39,Deelnemers!AS:AV,4,0)</f>
        <v>-</v>
      </c>
      <c r="D39" s="175" t="s">
        <v>614</v>
      </c>
      <c r="E39" s="175" t="s">
        <v>14</v>
      </c>
      <c r="F39" s="175">
        <v>49</v>
      </c>
      <c r="G39" s="175" t="s">
        <v>613</v>
      </c>
      <c r="H39" s="218">
        <v>53</v>
      </c>
      <c r="I39" s="214" t="e">
        <f t="shared" si="0"/>
        <v>#VALUE!</v>
      </c>
    </row>
    <row r="40" spans="2:9" x14ac:dyDescent="0.25">
      <c r="B40" s="200">
        <f>VLOOKUP(D40,Deelnemers!AS:AV,2,0)</f>
        <v>24</v>
      </c>
      <c r="C40" s="201" t="str">
        <f>VLOOKUP(D40,Deelnemers!AS:AV,4,0)</f>
        <v>-</v>
      </c>
      <c r="D40" s="246" t="s">
        <v>613</v>
      </c>
      <c r="E40" s="175" t="s">
        <v>14</v>
      </c>
      <c r="F40" s="175">
        <v>48</v>
      </c>
      <c r="G40" s="175" t="s">
        <v>14</v>
      </c>
      <c r="H40" s="218">
        <v>53</v>
      </c>
      <c r="I40" s="214" t="e">
        <f t="shared" si="0"/>
        <v>#VALUE!</v>
      </c>
    </row>
    <row r="41" spans="2:9" x14ac:dyDescent="0.25">
      <c r="B41" s="200">
        <f>VLOOKUP(D41,Deelnemers!AS:AV,2,0)</f>
        <v>27</v>
      </c>
      <c r="C41" s="201" t="str">
        <f>VLOOKUP(D41,Deelnemers!AS:AV,4,0)</f>
        <v>-</v>
      </c>
      <c r="D41" s="246" t="s">
        <v>728</v>
      </c>
      <c r="E41" s="175" t="s">
        <v>14</v>
      </c>
      <c r="F41" s="175">
        <v>121</v>
      </c>
      <c r="G41" s="175" t="s">
        <v>14</v>
      </c>
      <c r="H41" s="218">
        <v>50</v>
      </c>
      <c r="I41" s="214" t="e">
        <f t="shared" si="0"/>
        <v>#VALUE!</v>
      </c>
    </row>
    <row r="42" spans="2:9" x14ac:dyDescent="0.25">
      <c r="B42" s="200">
        <f>VLOOKUP(D42,Deelnemers!AS:AV,2,0)</f>
        <v>27</v>
      </c>
      <c r="C42" s="201" t="str">
        <f>VLOOKUP(D42,Deelnemers!AS:AV,4,0)</f>
        <v>-</v>
      </c>
      <c r="D42" s="246" t="s">
        <v>703</v>
      </c>
      <c r="E42" s="175" t="s">
        <v>701</v>
      </c>
      <c r="F42" s="175">
        <v>105</v>
      </c>
      <c r="G42" s="175" t="s">
        <v>702</v>
      </c>
      <c r="H42" s="218">
        <v>50</v>
      </c>
      <c r="I42" s="214" t="e">
        <f t="shared" si="0"/>
        <v>#VALUE!</v>
      </c>
    </row>
    <row r="43" spans="2:9" x14ac:dyDescent="0.25">
      <c r="B43" s="200">
        <f>VLOOKUP(D43,Deelnemers!AS:AV,2,0)</f>
        <v>27</v>
      </c>
      <c r="C43" s="201" t="str">
        <f>VLOOKUP(D43,Deelnemers!AS:AV,4,0)</f>
        <v>-</v>
      </c>
      <c r="D43" s="246" t="s">
        <v>548</v>
      </c>
      <c r="E43" s="175" t="s">
        <v>547</v>
      </c>
      <c r="F43" s="175">
        <v>5</v>
      </c>
      <c r="G43" s="175" t="s">
        <v>14</v>
      </c>
      <c r="H43" s="218">
        <v>50</v>
      </c>
      <c r="I43" s="214" t="e">
        <f t="shared" si="0"/>
        <v>#VALUE!</v>
      </c>
    </row>
    <row r="44" spans="2:9" x14ac:dyDescent="0.25">
      <c r="B44" s="200">
        <f>VLOOKUP(D44,Deelnemers!AS:AV,2,0)</f>
        <v>27</v>
      </c>
      <c r="C44" s="201" t="str">
        <f>VLOOKUP(D44,Deelnemers!AS:AV,4,0)</f>
        <v>-</v>
      </c>
      <c r="D44" s="246" t="s">
        <v>611</v>
      </c>
      <c r="E44" s="175" t="s">
        <v>14</v>
      </c>
      <c r="F44" s="175">
        <v>46</v>
      </c>
      <c r="G44" s="175" t="s">
        <v>14</v>
      </c>
      <c r="H44" s="218">
        <v>50</v>
      </c>
      <c r="I44" s="214" t="e">
        <f t="shared" si="0"/>
        <v>#VALUE!</v>
      </c>
    </row>
    <row r="45" spans="2:9" x14ac:dyDescent="0.25">
      <c r="B45" s="200">
        <f>VLOOKUP(D45,Deelnemers!AS:AV,2,0)</f>
        <v>27</v>
      </c>
      <c r="C45" s="201" t="str">
        <f>VLOOKUP(D45,Deelnemers!AS:AV,4,0)</f>
        <v>-</v>
      </c>
      <c r="D45" s="246" t="s">
        <v>633</v>
      </c>
      <c r="E45" s="175" t="s">
        <v>634</v>
      </c>
      <c r="F45" s="175">
        <v>63</v>
      </c>
      <c r="G45" s="175" t="s">
        <v>14</v>
      </c>
      <c r="H45" s="218">
        <v>50</v>
      </c>
      <c r="I45" s="214" t="e">
        <f t="shared" si="0"/>
        <v>#VALUE!</v>
      </c>
    </row>
    <row r="46" spans="2:9" x14ac:dyDescent="0.25">
      <c r="B46" s="200">
        <f>VLOOKUP(D46,Deelnemers!AS:AV,2,0)</f>
        <v>27</v>
      </c>
      <c r="C46" s="201" t="str">
        <f>VLOOKUP(D46,Deelnemers!AS:AV,4,0)</f>
        <v>-</v>
      </c>
      <c r="D46" s="246" t="s">
        <v>562</v>
      </c>
      <c r="E46" s="175" t="s">
        <v>14</v>
      </c>
      <c r="F46" s="175">
        <v>15</v>
      </c>
      <c r="G46" s="175" t="s">
        <v>14</v>
      </c>
      <c r="H46" s="218">
        <v>50</v>
      </c>
      <c r="I46" s="214" t="e">
        <f t="shared" si="0"/>
        <v>#VALUE!</v>
      </c>
    </row>
    <row r="47" spans="2:9" x14ac:dyDescent="0.25">
      <c r="B47" s="200">
        <f>VLOOKUP(D47,Deelnemers!AS:AV,2,0)</f>
        <v>27</v>
      </c>
      <c r="C47" s="201" t="str">
        <f>VLOOKUP(D47,Deelnemers!AS:AV,4,0)</f>
        <v>-</v>
      </c>
      <c r="D47" s="246" t="s">
        <v>644</v>
      </c>
      <c r="E47" s="175" t="s">
        <v>14</v>
      </c>
      <c r="F47" s="175">
        <v>70</v>
      </c>
      <c r="G47" s="175" t="s">
        <v>14</v>
      </c>
      <c r="H47" s="218">
        <v>50</v>
      </c>
      <c r="I47" s="214" t="e">
        <f t="shared" si="0"/>
        <v>#VALUE!</v>
      </c>
    </row>
    <row r="48" spans="2:9" x14ac:dyDescent="0.25">
      <c r="B48" s="200">
        <f>VLOOKUP(D48,Deelnemers!AS:AV,2,0)</f>
        <v>27</v>
      </c>
      <c r="C48" s="201" t="str">
        <f>VLOOKUP(D48,Deelnemers!AS:AV,4,0)</f>
        <v>-</v>
      </c>
      <c r="D48" s="175" t="s">
        <v>582</v>
      </c>
      <c r="E48" s="175" t="s">
        <v>583</v>
      </c>
      <c r="F48" s="175">
        <v>29</v>
      </c>
      <c r="G48" s="175" t="s">
        <v>14</v>
      </c>
      <c r="H48" s="218">
        <v>50</v>
      </c>
      <c r="I48" s="214" t="e">
        <f t="shared" si="0"/>
        <v>#VALUE!</v>
      </c>
    </row>
    <row r="49" spans="2:9" x14ac:dyDescent="0.25">
      <c r="B49" s="200">
        <f>VLOOKUP(D49,Deelnemers!AS:AV,2,0)</f>
        <v>35</v>
      </c>
      <c r="C49" s="201" t="str">
        <f>VLOOKUP(D49,Deelnemers!AS:AV,4,0)</f>
        <v>-</v>
      </c>
      <c r="D49" s="246" t="s">
        <v>686</v>
      </c>
      <c r="E49" s="175" t="s">
        <v>14</v>
      </c>
      <c r="F49" s="175">
        <v>96</v>
      </c>
      <c r="G49" s="175" t="s">
        <v>14</v>
      </c>
      <c r="H49" s="218">
        <v>47</v>
      </c>
      <c r="I49" s="214" t="e">
        <f t="shared" si="0"/>
        <v>#VALUE!</v>
      </c>
    </row>
    <row r="50" spans="2:9" x14ac:dyDescent="0.25">
      <c r="B50" s="200">
        <f>VLOOKUP(D50,Deelnemers!AS:AV,2,0)</f>
        <v>36</v>
      </c>
      <c r="C50" s="201" t="str">
        <f>VLOOKUP(D50,Deelnemers!AS:AV,4,0)</f>
        <v>-</v>
      </c>
      <c r="D50" s="246" t="s">
        <v>622</v>
      </c>
      <c r="E50" s="246" t="s">
        <v>621</v>
      </c>
      <c r="F50" s="175">
        <v>55</v>
      </c>
      <c r="G50" s="175" t="s">
        <v>14</v>
      </c>
      <c r="H50" s="218">
        <v>45</v>
      </c>
      <c r="I50" s="214" t="e">
        <f t="shared" si="0"/>
        <v>#VALUE!</v>
      </c>
    </row>
    <row r="51" spans="2:9" x14ac:dyDescent="0.25">
      <c r="B51" s="200">
        <f>VLOOKUP(D51,Deelnemers!AS:AV,2,0)</f>
        <v>36</v>
      </c>
      <c r="C51" s="201" t="str">
        <f>VLOOKUP(D51,Deelnemers!AS:AV,4,0)</f>
        <v>-</v>
      </c>
      <c r="D51" s="175" t="s">
        <v>660</v>
      </c>
      <c r="E51" s="175" t="s">
        <v>659</v>
      </c>
      <c r="F51" s="175">
        <v>79</v>
      </c>
      <c r="G51" s="175" t="s">
        <v>14</v>
      </c>
      <c r="H51" s="218">
        <v>45</v>
      </c>
      <c r="I51" s="214" t="e">
        <f t="shared" si="0"/>
        <v>#VALUE!</v>
      </c>
    </row>
    <row r="52" spans="2:9" x14ac:dyDescent="0.25">
      <c r="B52" s="200">
        <f>VLOOKUP(D52,Deelnemers!AS:AV,2,0)</f>
        <v>36</v>
      </c>
      <c r="C52" s="201" t="str">
        <f>VLOOKUP(D52,Deelnemers!AS:AV,4,0)</f>
        <v>-</v>
      </c>
      <c r="D52" s="246" t="s">
        <v>596</v>
      </c>
      <c r="E52" s="175" t="s">
        <v>14</v>
      </c>
      <c r="F52" s="175">
        <v>34</v>
      </c>
      <c r="G52" s="175" t="s">
        <v>591</v>
      </c>
      <c r="H52" s="218">
        <v>45</v>
      </c>
      <c r="I52" s="214" t="e">
        <f t="shared" si="0"/>
        <v>#VALUE!</v>
      </c>
    </row>
    <row r="53" spans="2:9" x14ac:dyDescent="0.25">
      <c r="B53" s="200">
        <f>VLOOKUP(D53,Deelnemers!AS:AV,2,0)</f>
        <v>36</v>
      </c>
      <c r="C53" s="201" t="str">
        <f>VLOOKUP(D53,Deelnemers!AS:AV,4,0)</f>
        <v>-</v>
      </c>
      <c r="D53" s="246" t="s">
        <v>575</v>
      </c>
      <c r="E53" s="175" t="s">
        <v>576</v>
      </c>
      <c r="F53" s="175">
        <v>24</v>
      </c>
      <c r="G53" s="175" t="s">
        <v>14</v>
      </c>
      <c r="H53" s="218">
        <v>45</v>
      </c>
      <c r="I53" s="214" t="e">
        <f t="shared" si="0"/>
        <v>#VALUE!</v>
      </c>
    </row>
    <row r="54" spans="2:9" x14ac:dyDescent="0.25">
      <c r="B54" s="200">
        <f>VLOOKUP(D54,Deelnemers!AS:AV,2,0)</f>
        <v>36</v>
      </c>
      <c r="C54" s="201" t="str">
        <f>VLOOKUP(D54,Deelnemers!AS:AV,4,0)</f>
        <v>-</v>
      </c>
      <c r="D54" s="175" t="s">
        <v>685</v>
      </c>
      <c r="E54" s="175" t="s">
        <v>14</v>
      </c>
      <c r="F54" s="175">
        <v>95</v>
      </c>
      <c r="G54" s="175" t="s">
        <v>14</v>
      </c>
      <c r="H54" s="218">
        <v>45</v>
      </c>
      <c r="I54" s="214" t="e">
        <f t="shared" si="0"/>
        <v>#VALUE!</v>
      </c>
    </row>
    <row r="55" spans="2:9" x14ac:dyDescent="0.25">
      <c r="B55" s="200">
        <f>VLOOKUP(D55,Deelnemers!AS:AV,2,0)</f>
        <v>36</v>
      </c>
      <c r="C55" s="201" t="str">
        <f>VLOOKUP(D55,Deelnemers!AS:AV,4,0)</f>
        <v>-</v>
      </c>
      <c r="D55" s="246" t="s">
        <v>549</v>
      </c>
      <c r="E55" s="175" t="s">
        <v>14</v>
      </c>
      <c r="F55" s="175">
        <v>6</v>
      </c>
      <c r="G55" s="175" t="s">
        <v>14</v>
      </c>
      <c r="H55" s="218">
        <v>45</v>
      </c>
      <c r="I55" s="214" t="e">
        <f t="shared" si="0"/>
        <v>#VALUE!</v>
      </c>
    </row>
    <row r="56" spans="2:9" x14ac:dyDescent="0.25">
      <c r="B56" s="200">
        <f>VLOOKUP(D56,Deelnemers!AS:AV,2,0)</f>
        <v>36</v>
      </c>
      <c r="C56" s="201" t="str">
        <f>VLOOKUP(D56,Deelnemers!AS:AV,4,0)</f>
        <v>-</v>
      </c>
      <c r="D56" s="246" t="s">
        <v>569</v>
      </c>
      <c r="E56" s="175" t="s">
        <v>568</v>
      </c>
      <c r="F56" s="175">
        <v>20</v>
      </c>
      <c r="G56" s="175" t="s">
        <v>14</v>
      </c>
      <c r="H56" s="218">
        <v>45</v>
      </c>
      <c r="I56" s="214" t="e">
        <f t="shared" si="0"/>
        <v>#VALUE!</v>
      </c>
    </row>
    <row r="57" spans="2:9" x14ac:dyDescent="0.25">
      <c r="B57" s="200">
        <f>VLOOKUP(D57,Deelnemers!AS:AV,2,0)</f>
        <v>36</v>
      </c>
      <c r="C57" s="201" t="str">
        <f>VLOOKUP(D57,Deelnemers!AS:AV,4,0)</f>
        <v>-</v>
      </c>
      <c r="D57" s="246" t="s">
        <v>550</v>
      </c>
      <c r="E57" s="175" t="s">
        <v>551</v>
      </c>
      <c r="F57" s="175">
        <v>7</v>
      </c>
      <c r="G57" s="175" t="s">
        <v>14</v>
      </c>
      <c r="H57" s="218">
        <v>45</v>
      </c>
      <c r="I57" s="214" t="e">
        <f t="shared" si="0"/>
        <v>#VALUE!</v>
      </c>
    </row>
    <row r="58" spans="2:9" x14ac:dyDescent="0.25">
      <c r="B58" s="200">
        <f>VLOOKUP(D58,Deelnemers!AS:AV,2,0)</f>
        <v>36</v>
      </c>
      <c r="C58" s="201" t="str">
        <f>VLOOKUP(D58,Deelnemers!AS:AV,4,0)</f>
        <v>-</v>
      </c>
      <c r="D58" s="175" t="s">
        <v>658</v>
      </c>
      <c r="E58" s="175" t="s">
        <v>657</v>
      </c>
      <c r="F58" s="175">
        <v>78</v>
      </c>
      <c r="G58" s="175" t="s">
        <v>14</v>
      </c>
      <c r="H58" s="218">
        <v>45</v>
      </c>
      <c r="I58" s="214" t="e">
        <f t="shared" si="0"/>
        <v>#VALUE!</v>
      </c>
    </row>
    <row r="59" spans="2:9" x14ac:dyDescent="0.25">
      <c r="B59" s="200">
        <f>VLOOKUP(D59,Deelnemers!AS:AV,2,0)</f>
        <v>36</v>
      </c>
      <c r="C59" s="201" t="str">
        <f>VLOOKUP(D59,Deelnemers!AS:AV,4,0)</f>
        <v>-</v>
      </c>
      <c r="D59" s="175" t="s">
        <v>601</v>
      </c>
      <c r="E59" s="175" t="s">
        <v>602</v>
      </c>
      <c r="F59" s="175">
        <v>41</v>
      </c>
      <c r="G59" s="175" t="s">
        <v>600</v>
      </c>
      <c r="H59" s="218">
        <v>45</v>
      </c>
      <c r="I59" s="214" t="e">
        <f t="shared" si="0"/>
        <v>#VALUE!</v>
      </c>
    </row>
    <row r="60" spans="2:9" x14ac:dyDescent="0.25">
      <c r="B60" s="200">
        <f>VLOOKUP(D60,Deelnemers!AS:AV,2,0)</f>
        <v>36</v>
      </c>
      <c r="C60" s="201" t="str">
        <f>VLOOKUP(D60,Deelnemers!AS:AV,4,0)</f>
        <v>-</v>
      </c>
      <c r="D60" s="246" t="s">
        <v>577</v>
      </c>
      <c r="E60" s="175" t="s">
        <v>14</v>
      </c>
      <c r="F60" s="175">
        <v>25</v>
      </c>
      <c r="G60" s="175" t="s">
        <v>14</v>
      </c>
      <c r="H60" s="218">
        <v>45</v>
      </c>
      <c r="I60" s="214" t="e">
        <f t="shared" si="0"/>
        <v>#VALUE!</v>
      </c>
    </row>
    <row r="61" spans="2:9" x14ac:dyDescent="0.25">
      <c r="B61" s="200">
        <f>VLOOKUP(D61,Deelnemers!AS:AV,2,0)</f>
        <v>36</v>
      </c>
      <c r="C61" s="201" t="str">
        <f>VLOOKUP(D61,Deelnemers!AS:AV,4,0)</f>
        <v>-</v>
      </c>
      <c r="D61" s="246" t="s">
        <v>591</v>
      </c>
      <c r="E61" s="175" t="s">
        <v>14</v>
      </c>
      <c r="F61" s="175">
        <v>35</v>
      </c>
      <c r="G61" s="175" t="s">
        <v>14</v>
      </c>
      <c r="H61" s="218">
        <v>45</v>
      </c>
      <c r="I61" s="214" t="e">
        <f t="shared" si="0"/>
        <v>#VALUE!</v>
      </c>
    </row>
    <row r="62" spans="2:9" x14ac:dyDescent="0.25">
      <c r="B62" s="200">
        <f>VLOOKUP(D62,Deelnemers!AS:AV,2,0)</f>
        <v>36</v>
      </c>
      <c r="C62" s="201" t="str">
        <f>VLOOKUP(D62,Deelnemers!AS:AV,4,0)</f>
        <v>-</v>
      </c>
      <c r="D62" s="175" t="s">
        <v>691</v>
      </c>
      <c r="E62" s="175" t="s">
        <v>690</v>
      </c>
      <c r="F62" s="175">
        <v>99</v>
      </c>
      <c r="G62" s="175" t="s">
        <v>14</v>
      </c>
      <c r="H62" s="218">
        <v>45</v>
      </c>
      <c r="I62" s="214" t="e">
        <f t="shared" si="0"/>
        <v>#VALUE!</v>
      </c>
    </row>
    <row r="63" spans="2:9" x14ac:dyDescent="0.25">
      <c r="B63" s="200">
        <f>VLOOKUP(D63,Deelnemers!AS:AV,2,0)</f>
        <v>36</v>
      </c>
      <c r="C63" s="201" t="str">
        <f>VLOOKUP(D63,Deelnemers!AS:AV,4,0)</f>
        <v>-</v>
      </c>
      <c r="D63" s="246" t="s">
        <v>242</v>
      </c>
      <c r="E63" s="175" t="s">
        <v>14</v>
      </c>
      <c r="F63" s="175">
        <v>56</v>
      </c>
      <c r="G63" s="175" t="s">
        <v>14</v>
      </c>
      <c r="H63" s="218">
        <v>45</v>
      </c>
      <c r="I63" s="214" t="e">
        <f t="shared" si="0"/>
        <v>#VALUE!</v>
      </c>
    </row>
    <row r="64" spans="2:9" x14ac:dyDescent="0.25">
      <c r="B64" s="200">
        <f>VLOOKUP(D64,Deelnemers!AS:AV,2,0)</f>
        <v>36</v>
      </c>
      <c r="C64" s="201" t="str">
        <f>VLOOKUP(D64,Deelnemers!AS:AV,4,0)</f>
        <v>-</v>
      </c>
      <c r="D64" s="246" t="s">
        <v>600</v>
      </c>
      <c r="E64" s="175" t="s">
        <v>599</v>
      </c>
      <c r="F64" s="175">
        <v>40</v>
      </c>
      <c r="G64" s="175" t="s">
        <v>14</v>
      </c>
      <c r="H64" s="218">
        <v>45</v>
      </c>
      <c r="I64" s="214" t="e">
        <f t="shared" si="0"/>
        <v>#VALUE!</v>
      </c>
    </row>
    <row r="65" spans="2:9" x14ac:dyDescent="0.25">
      <c r="B65" s="200">
        <f>VLOOKUP(D65,Deelnemers!AS:AV,2,0)</f>
        <v>36</v>
      </c>
      <c r="C65" s="201" t="str">
        <f>VLOOKUP(D65,Deelnemers!AS:AV,4,0)</f>
        <v>-</v>
      </c>
      <c r="D65" s="175" t="s">
        <v>624</v>
      </c>
      <c r="E65" s="175" t="s">
        <v>623</v>
      </c>
      <c r="F65" s="175">
        <v>57</v>
      </c>
      <c r="G65" s="175" t="s">
        <v>14</v>
      </c>
      <c r="H65" s="218">
        <v>45</v>
      </c>
      <c r="I65" s="214" t="e">
        <f t="shared" si="0"/>
        <v>#VALUE!</v>
      </c>
    </row>
    <row r="66" spans="2:9" x14ac:dyDescent="0.25">
      <c r="B66" s="200">
        <f>VLOOKUP(D66,Deelnemers!AS:AV,2,0)</f>
        <v>36</v>
      </c>
      <c r="C66" s="201" t="str">
        <f>VLOOKUP(D66,Deelnemers!AS:AV,4,0)</f>
        <v>-</v>
      </c>
      <c r="D66" s="175" t="s">
        <v>566</v>
      </c>
      <c r="E66" s="175" t="s">
        <v>14</v>
      </c>
      <c r="F66" s="175">
        <v>18</v>
      </c>
      <c r="G66" s="175" t="s">
        <v>14</v>
      </c>
      <c r="H66" s="218">
        <v>45</v>
      </c>
      <c r="I66" s="214" t="e">
        <f t="shared" si="0"/>
        <v>#VALUE!</v>
      </c>
    </row>
    <row r="67" spans="2:9" x14ac:dyDescent="0.25">
      <c r="B67" s="200">
        <f>VLOOKUP(D67,Deelnemers!AS:AV,2,0)</f>
        <v>36</v>
      </c>
      <c r="C67" s="201" t="str">
        <f>VLOOKUP(D67,Deelnemers!AS:AV,4,0)</f>
        <v>-</v>
      </c>
      <c r="D67" s="246" t="s">
        <v>217</v>
      </c>
      <c r="E67" s="175" t="s">
        <v>574</v>
      </c>
      <c r="F67" s="175">
        <v>23</v>
      </c>
      <c r="G67" s="175" t="s">
        <v>14</v>
      </c>
      <c r="H67" s="218">
        <v>45</v>
      </c>
      <c r="I67" s="214" t="e">
        <f t="shared" si="0"/>
        <v>#VALUE!</v>
      </c>
    </row>
    <row r="68" spans="2:9" x14ac:dyDescent="0.25">
      <c r="B68" s="200">
        <f>VLOOKUP(D68,Deelnemers!AS:AV,2,0)</f>
        <v>36</v>
      </c>
      <c r="C68" s="201" t="str">
        <f>VLOOKUP(D68,Deelnemers!AS:AV,4,0)</f>
        <v>-</v>
      </c>
      <c r="D68" s="246" t="s">
        <v>631</v>
      </c>
      <c r="E68" s="246" t="s">
        <v>630</v>
      </c>
      <c r="F68" s="175">
        <v>61</v>
      </c>
      <c r="G68" s="175" t="s">
        <v>14</v>
      </c>
      <c r="H68" s="218">
        <v>45</v>
      </c>
      <c r="I68" s="214" t="e">
        <f t="shared" si="0"/>
        <v>#VALUE!</v>
      </c>
    </row>
    <row r="69" spans="2:9" x14ac:dyDescent="0.25">
      <c r="B69" s="200">
        <f>VLOOKUP(D69,Deelnemers!AS:AV,2,0)</f>
        <v>36</v>
      </c>
      <c r="C69" s="201" t="str">
        <f>VLOOKUP(D69,Deelnemers!AS:AV,4,0)</f>
        <v>-</v>
      </c>
      <c r="D69" s="246" t="s">
        <v>604</v>
      </c>
      <c r="E69" s="175" t="s">
        <v>603</v>
      </c>
      <c r="F69" s="175">
        <v>42</v>
      </c>
      <c r="G69" s="175" t="s">
        <v>14</v>
      </c>
      <c r="H69" s="218">
        <v>45</v>
      </c>
      <c r="I69" s="214" t="e">
        <f t="shared" si="0"/>
        <v>#VALUE!</v>
      </c>
    </row>
    <row r="70" spans="2:9" x14ac:dyDescent="0.25">
      <c r="B70" s="200">
        <f>VLOOKUP(D70,Deelnemers!AS:AV,2,0)</f>
        <v>56</v>
      </c>
      <c r="C70" s="201" t="str">
        <f>VLOOKUP(D70,Deelnemers!AS:AV,4,0)</f>
        <v>-</v>
      </c>
      <c r="D70" s="246" t="s">
        <v>649</v>
      </c>
      <c r="E70" s="175" t="s">
        <v>14</v>
      </c>
      <c r="F70" s="175">
        <v>73</v>
      </c>
      <c r="G70" s="175" t="s">
        <v>14</v>
      </c>
      <c r="H70" s="218">
        <v>44</v>
      </c>
      <c r="I70" s="214" t="e">
        <f t="shared" si="0"/>
        <v>#VALUE!</v>
      </c>
    </row>
    <row r="71" spans="2:9" x14ac:dyDescent="0.25">
      <c r="B71" s="200">
        <f>VLOOKUP(D71,Deelnemers!AS:AV,2,0)</f>
        <v>56</v>
      </c>
      <c r="C71" s="201" t="str">
        <f>VLOOKUP(D71,Deelnemers!AS:AV,4,0)</f>
        <v>-</v>
      </c>
      <c r="D71" s="246" t="s">
        <v>610</v>
      </c>
      <c r="E71" s="246" t="s">
        <v>608</v>
      </c>
      <c r="F71" s="175">
        <v>45</v>
      </c>
      <c r="G71" s="175" t="s">
        <v>14</v>
      </c>
      <c r="H71" s="218">
        <v>44</v>
      </c>
      <c r="I71" s="214" t="e">
        <f t="shared" si="0"/>
        <v>#VALUE!</v>
      </c>
    </row>
    <row r="72" spans="2:9" x14ac:dyDescent="0.25">
      <c r="B72" s="200">
        <f>VLOOKUP(D72,Deelnemers!AS:AV,2,0)</f>
        <v>56</v>
      </c>
      <c r="C72" s="201" t="str">
        <f>VLOOKUP(D72,Deelnemers!AS:AV,4,0)</f>
        <v>-</v>
      </c>
      <c r="D72" s="175" t="s">
        <v>687</v>
      </c>
      <c r="E72" s="175" t="s">
        <v>688</v>
      </c>
      <c r="F72" s="175">
        <v>97</v>
      </c>
      <c r="G72" s="175" t="s">
        <v>14</v>
      </c>
      <c r="H72" s="218">
        <v>44</v>
      </c>
      <c r="I72" s="214" t="e">
        <f t="shared" si="0"/>
        <v>#VALUE!</v>
      </c>
    </row>
    <row r="73" spans="2:9" x14ac:dyDescent="0.25">
      <c r="B73" s="200">
        <f>VLOOKUP(D73,Deelnemers!AS:AV,2,0)</f>
        <v>56</v>
      </c>
      <c r="C73" s="201" t="str">
        <f>VLOOKUP(D73,Deelnemers!AS:AV,4,0)</f>
        <v>-</v>
      </c>
      <c r="D73" s="246" t="s">
        <v>715</v>
      </c>
      <c r="E73" s="175" t="s">
        <v>714</v>
      </c>
      <c r="F73" s="175">
        <v>112</v>
      </c>
      <c r="G73" s="175" t="s">
        <v>631</v>
      </c>
      <c r="H73" s="218">
        <v>44</v>
      </c>
      <c r="I73" s="214" t="e">
        <f t="shared" si="0"/>
        <v>#VALUE!</v>
      </c>
    </row>
    <row r="74" spans="2:9" x14ac:dyDescent="0.25">
      <c r="B74" s="200">
        <f>VLOOKUP(D74,Deelnemers!AS:AV,2,0)</f>
        <v>60</v>
      </c>
      <c r="C74" s="201" t="str">
        <f>VLOOKUP(D74,Deelnemers!AS:AV,4,0)</f>
        <v>-</v>
      </c>
      <c r="D74" s="175" t="s">
        <v>675</v>
      </c>
      <c r="E74" s="175" t="s">
        <v>674</v>
      </c>
      <c r="F74" s="175">
        <v>89</v>
      </c>
      <c r="G74" s="175" t="s">
        <v>14</v>
      </c>
      <c r="H74" s="218">
        <v>43</v>
      </c>
      <c r="I74" s="214" t="e">
        <f t="shared" si="0"/>
        <v>#VALUE!</v>
      </c>
    </row>
    <row r="75" spans="2:9" x14ac:dyDescent="0.25">
      <c r="B75" s="200">
        <f>VLOOKUP(D75,Deelnemers!AS:AV,2,0)</f>
        <v>61</v>
      </c>
      <c r="C75" s="201" t="str">
        <f>VLOOKUP(D75,Deelnemers!AS:AV,4,0)</f>
        <v>-</v>
      </c>
      <c r="D75" s="246" t="s">
        <v>670</v>
      </c>
      <c r="E75" s="175" t="s">
        <v>14</v>
      </c>
      <c r="F75" s="175">
        <v>85</v>
      </c>
      <c r="G75" s="175" t="s">
        <v>14</v>
      </c>
      <c r="H75" s="218">
        <v>40</v>
      </c>
      <c r="I75" s="214" t="e">
        <f t="shared" si="0"/>
        <v>#VALUE!</v>
      </c>
    </row>
    <row r="76" spans="2:9" x14ac:dyDescent="0.25">
      <c r="B76" s="200">
        <f>VLOOKUP(D76,Deelnemers!AS:AV,2,0)</f>
        <v>61</v>
      </c>
      <c r="C76" s="201" t="str">
        <f>VLOOKUP(D76,Deelnemers!AS:AV,4,0)</f>
        <v>-</v>
      </c>
      <c r="D76" s="246" t="s">
        <v>645</v>
      </c>
      <c r="E76" s="175" t="s">
        <v>643</v>
      </c>
      <c r="F76" s="175">
        <v>69</v>
      </c>
      <c r="G76" s="175" t="s">
        <v>644</v>
      </c>
      <c r="H76" s="218">
        <v>40</v>
      </c>
      <c r="I76" s="214" t="e">
        <f t="shared" si="0"/>
        <v>#VALUE!</v>
      </c>
    </row>
    <row r="77" spans="2:9" x14ac:dyDescent="0.25">
      <c r="B77" s="200">
        <f>VLOOKUP(D77,Deelnemers!AS:AV,2,0)</f>
        <v>63</v>
      </c>
      <c r="C77" s="201" t="str">
        <f>VLOOKUP(D77,Deelnemers!AS:AV,4,0)</f>
        <v>-</v>
      </c>
      <c r="D77" s="246" t="s">
        <v>615</v>
      </c>
      <c r="E77" s="175" t="s">
        <v>616</v>
      </c>
      <c r="F77" s="175">
        <v>50</v>
      </c>
      <c r="G77" s="175" t="s">
        <v>14</v>
      </c>
      <c r="H77" s="218">
        <v>39</v>
      </c>
      <c r="I77" s="214" t="e">
        <f t="shared" si="0"/>
        <v>#VALUE!</v>
      </c>
    </row>
    <row r="78" spans="2:9" x14ac:dyDescent="0.25">
      <c r="B78" s="200">
        <f>VLOOKUP(D78,Deelnemers!AS:AV,2,0)</f>
        <v>64</v>
      </c>
      <c r="C78" s="201" t="str">
        <f>VLOOKUP(D78,Deelnemers!AS:AV,4,0)</f>
        <v>-</v>
      </c>
      <c r="D78" s="246" t="s">
        <v>671</v>
      </c>
      <c r="E78" s="175" t="s">
        <v>699</v>
      </c>
      <c r="F78" s="175">
        <v>86</v>
      </c>
      <c r="G78" s="175" t="s">
        <v>14</v>
      </c>
      <c r="H78" s="218">
        <v>35</v>
      </c>
      <c r="I78" s="214" t="e">
        <f t="shared" si="0"/>
        <v>#VALUE!</v>
      </c>
    </row>
    <row r="79" spans="2:9" x14ac:dyDescent="0.25">
      <c r="B79" s="200">
        <f>VLOOKUP(D79,Deelnemers!AS:AV,2,0)</f>
        <v>64</v>
      </c>
      <c r="C79" s="201" t="str">
        <f>VLOOKUP(D79,Deelnemers!AS:AV,4,0)</f>
        <v>-</v>
      </c>
      <c r="D79" s="175" t="s">
        <v>560</v>
      </c>
      <c r="E79" s="175" t="s">
        <v>14</v>
      </c>
      <c r="F79" s="175">
        <v>13</v>
      </c>
      <c r="G79" s="175" t="s">
        <v>14</v>
      </c>
      <c r="H79" s="218">
        <v>35</v>
      </c>
      <c r="I79" s="214" t="e">
        <f t="shared" si="0"/>
        <v>#VALUE!</v>
      </c>
    </row>
    <row r="80" spans="2:9" x14ac:dyDescent="0.25">
      <c r="B80" s="200">
        <f>VLOOKUP(D80,Deelnemers!AS:AV,2,0)</f>
        <v>64</v>
      </c>
      <c r="C80" s="201" t="str">
        <f>VLOOKUP(D80,Deelnemers!AS:AV,4,0)</f>
        <v>-</v>
      </c>
      <c r="D80" s="246" t="s">
        <v>642</v>
      </c>
      <c r="E80" s="175" t="s">
        <v>641</v>
      </c>
      <c r="F80" s="175">
        <v>68</v>
      </c>
      <c r="G80" s="175" t="s">
        <v>14</v>
      </c>
      <c r="H80" s="218">
        <v>35</v>
      </c>
      <c r="I80" s="214" t="e">
        <f t="shared" ref="I80:I138" si="1">C80-B80</f>
        <v>#VALUE!</v>
      </c>
    </row>
    <row r="81" spans="2:9" x14ac:dyDescent="0.25">
      <c r="B81" s="200">
        <f>VLOOKUP(D81,Deelnemers!AS:AV,2,0)</f>
        <v>64</v>
      </c>
      <c r="C81" s="201" t="str">
        <f>VLOOKUP(D81,Deelnemers!AS:AV,4,0)</f>
        <v>-</v>
      </c>
      <c r="D81" s="175" t="s">
        <v>729</v>
      </c>
      <c r="E81" s="175" t="s">
        <v>732</v>
      </c>
      <c r="F81" s="175">
        <v>122</v>
      </c>
      <c r="G81" s="175" t="s">
        <v>14</v>
      </c>
      <c r="H81" s="218">
        <v>35</v>
      </c>
      <c r="I81" s="214" t="e">
        <f t="shared" si="1"/>
        <v>#VALUE!</v>
      </c>
    </row>
    <row r="82" spans="2:9" x14ac:dyDescent="0.25">
      <c r="B82" s="200">
        <f>VLOOKUP(D82,Deelnemers!AS:AV,2,0)</f>
        <v>64</v>
      </c>
      <c r="C82" s="201" t="str">
        <f>VLOOKUP(D82,Deelnemers!AS:AV,4,0)</f>
        <v>-</v>
      </c>
      <c r="D82" s="246" t="s">
        <v>636</v>
      </c>
      <c r="E82" s="175" t="s">
        <v>635</v>
      </c>
      <c r="F82" s="175">
        <v>64</v>
      </c>
      <c r="G82" s="175" t="s">
        <v>14</v>
      </c>
      <c r="H82" s="218">
        <v>35</v>
      </c>
      <c r="I82" s="214" t="e">
        <f t="shared" si="1"/>
        <v>#VALUE!</v>
      </c>
    </row>
    <row r="83" spans="2:9" x14ac:dyDescent="0.25">
      <c r="B83" s="200">
        <f>VLOOKUP(D83,Deelnemers!AS:AV,2,0)</f>
        <v>64</v>
      </c>
      <c r="C83" s="201" t="str">
        <f>VLOOKUP(D83,Deelnemers!AS:AV,4,0)</f>
        <v>-</v>
      </c>
      <c r="D83" s="175" t="s">
        <v>702</v>
      </c>
      <c r="E83" s="175" t="s">
        <v>14</v>
      </c>
      <c r="F83" s="175">
        <v>106</v>
      </c>
      <c r="G83" s="175" t="s">
        <v>14</v>
      </c>
      <c r="H83" s="218">
        <v>35</v>
      </c>
      <c r="I83" s="214" t="e">
        <f t="shared" si="1"/>
        <v>#VALUE!</v>
      </c>
    </row>
    <row r="84" spans="2:9" x14ac:dyDescent="0.25">
      <c r="B84" s="200">
        <f>VLOOKUP(D84,Deelnemers!AS:AV,2,0)</f>
        <v>64</v>
      </c>
      <c r="C84" s="201" t="str">
        <f>VLOOKUP(D84,Deelnemers!AS:AV,4,0)</f>
        <v>-</v>
      </c>
      <c r="D84" s="175" t="s">
        <v>706</v>
      </c>
      <c r="E84" s="175" t="s">
        <v>707</v>
      </c>
      <c r="F84" s="175">
        <v>108</v>
      </c>
      <c r="G84" s="175" t="s">
        <v>14</v>
      </c>
      <c r="H84" s="218">
        <v>35</v>
      </c>
      <c r="I84" s="214" t="e">
        <f t="shared" si="1"/>
        <v>#VALUE!</v>
      </c>
    </row>
    <row r="85" spans="2:9" x14ac:dyDescent="0.25">
      <c r="B85" s="200">
        <f>VLOOKUP(D85,Deelnemers!AS:AV,2,0)</f>
        <v>64</v>
      </c>
      <c r="C85" s="201" t="str">
        <f>VLOOKUP(D85,Deelnemers!AS:AV,4,0)</f>
        <v>-</v>
      </c>
      <c r="D85" s="175" t="s">
        <v>710</v>
      </c>
      <c r="E85" s="175" t="s">
        <v>14</v>
      </c>
      <c r="F85" s="175">
        <v>110</v>
      </c>
      <c r="G85" s="175" t="s">
        <v>14</v>
      </c>
      <c r="H85" s="218">
        <v>35</v>
      </c>
      <c r="I85" s="214" t="e">
        <f t="shared" si="1"/>
        <v>#VALUE!</v>
      </c>
    </row>
    <row r="86" spans="2:9" x14ac:dyDescent="0.25">
      <c r="B86" s="200">
        <f>VLOOKUP(D86,Deelnemers!AS:AV,2,0)</f>
        <v>64</v>
      </c>
      <c r="C86" s="201" t="str">
        <f>VLOOKUP(D86,Deelnemers!AS:AV,4,0)</f>
        <v>-</v>
      </c>
      <c r="D86" s="246" t="s">
        <v>573</v>
      </c>
      <c r="E86" s="175" t="s">
        <v>14</v>
      </c>
      <c r="F86" s="175">
        <v>22</v>
      </c>
      <c r="G86" s="175" t="s">
        <v>14</v>
      </c>
      <c r="H86" s="218">
        <v>35</v>
      </c>
      <c r="I86" s="214" t="e">
        <f t="shared" si="1"/>
        <v>#VALUE!</v>
      </c>
    </row>
    <row r="87" spans="2:9" x14ac:dyDescent="0.25">
      <c r="B87" s="200">
        <f>VLOOKUP(D87,Deelnemers!AS:AV,2,0)</f>
        <v>64</v>
      </c>
      <c r="C87" s="201" t="str">
        <f>VLOOKUP(D87,Deelnemers!AS:AV,4,0)</f>
        <v>-</v>
      </c>
      <c r="D87" s="175" t="s">
        <v>592</v>
      </c>
      <c r="E87" s="175" t="s">
        <v>593</v>
      </c>
      <c r="F87" s="175">
        <v>36</v>
      </c>
      <c r="G87" s="175" t="s">
        <v>14</v>
      </c>
      <c r="H87" s="218">
        <v>35</v>
      </c>
      <c r="I87" s="214" t="e">
        <f t="shared" si="1"/>
        <v>#VALUE!</v>
      </c>
    </row>
    <row r="88" spans="2:9" x14ac:dyDescent="0.25">
      <c r="B88" s="200">
        <f>VLOOKUP(D88,Deelnemers!AS:AV,2,0)</f>
        <v>64</v>
      </c>
      <c r="C88" s="201" t="str">
        <f>VLOOKUP(D88,Deelnemers!AS:AV,4,0)</f>
        <v>-</v>
      </c>
      <c r="D88" s="246" t="s">
        <v>557</v>
      </c>
      <c r="E88" s="246" t="s">
        <v>558</v>
      </c>
      <c r="F88" s="175">
        <v>11</v>
      </c>
      <c r="G88" s="175" t="s">
        <v>14</v>
      </c>
      <c r="H88" s="218">
        <v>35</v>
      </c>
      <c r="I88" s="214" t="e">
        <f t="shared" si="1"/>
        <v>#VALUE!</v>
      </c>
    </row>
    <row r="89" spans="2:9" x14ac:dyDescent="0.25">
      <c r="B89" s="200">
        <f>VLOOKUP(D89,Deelnemers!AS:AV,2,0)</f>
        <v>75</v>
      </c>
      <c r="C89" s="201" t="str">
        <f>VLOOKUP(D89,Deelnemers!AS:AV,4,0)</f>
        <v>-</v>
      </c>
      <c r="D89" s="246" t="s">
        <v>235</v>
      </c>
      <c r="E89" s="175" t="s">
        <v>698</v>
      </c>
      <c r="F89" s="175">
        <v>39</v>
      </c>
      <c r="G89" s="175" t="s">
        <v>14</v>
      </c>
      <c r="H89" s="218">
        <v>34</v>
      </c>
      <c r="I89" s="214" t="e">
        <f t="shared" si="1"/>
        <v>#VALUE!</v>
      </c>
    </row>
    <row r="90" spans="2:9" x14ac:dyDescent="0.25">
      <c r="B90" s="200">
        <f>VLOOKUP(D90,Deelnemers!AS:AV,2,0)</f>
        <v>76</v>
      </c>
      <c r="C90" s="201" t="str">
        <f>VLOOKUP(D90,Deelnemers!AS:AV,4,0)</f>
        <v>-</v>
      </c>
      <c r="D90" s="246" t="s">
        <v>719</v>
      </c>
      <c r="E90" s="175" t="s">
        <v>721</v>
      </c>
      <c r="F90" s="175">
        <v>114</v>
      </c>
      <c r="G90" s="175" t="s">
        <v>720</v>
      </c>
      <c r="H90" s="218">
        <v>32</v>
      </c>
      <c r="I90" s="214" t="e">
        <f t="shared" si="1"/>
        <v>#VALUE!</v>
      </c>
    </row>
    <row r="91" spans="2:9" x14ac:dyDescent="0.25">
      <c r="B91" s="200">
        <f>VLOOKUP(D91,Deelnemers!AS:AV,2,0)</f>
        <v>77</v>
      </c>
      <c r="C91" s="201" t="str">
        <f>VLOOKUP(D91,Deelnemers!AS:AV,4,0)</f>
        <v>-</v>
      </c>
      <c r="D91" s="246" t="s">
        <v>669</v>
      </c>
      <c r="E91" s="175" t="s">
        <v>668</v>
      </c>
      <c r="F91" s="175">
        <v>84</v>
      </c>
      <c r="G91" s="175" t="s">
        <v>14</v>
      </c>
      <c r="H91" s="218">
        <v>30</v>
      </c>
      <c r="I91" s="214" t="e">
        <f t="shared" si="1"/>
        <v>#VALUE!</v>
      </c>
    </row>
    <row r="92" spans="2:9" x14ac:dyDescent="0.25">
      <c r="B92" s="200">
        <f>VLOOKUP(D92,Deelnemers!AS:AV,2,0)</f>
        <v>77</v>
      </c>
      <c r="C92" s="201" t="str">
        <f>VLOOKUP(D92,Deelnemers!AS:AV,4,0)</f>
        <v>-</v>
      </c>
      <c r="D92" s="246" t="s">
        <v>646</v>
      </c>
      <c r="E92" s="175" t="s">
        <v>14</v>
      </c>
      <c r="F92" s="175">
        <v>72</v>
      </c>
      <c r="G92" s="175" t="s">
        <v>14</v>
      </c>
      <c r="H92" s="218">
        <v>30</v>
      </c>
      <c r="I92" s="214" t="e">
        <f t="shared" si="1"/>
        <v>#VALUE!</v>
      </c>
    </row>
    <row r="93" spans="2:9" x14ac:dyDescent="0.25">
      <c r="B93" s="200">
        <f>VLOOKUP(D93,Deelnemers!AS:AV,2,0)</f>
        <v>77</v>
      </c>
      <c r="C93" s="201" t="str">
        <f>VLOOKUP(D93,Deelnemers!AS:AV,4,0)</f>
        <v>-</v>
      </c>
      <c r="D93" s="246" t="s">
        <v>639</v>
      </c>
      <c r="E93" s="175" t="s">
        <v>640</v>
      </c>
      <c r="F93" s="175">
        <v>67</v>
      </c>
      <c r="G93" s="175" t="s">
        <v>14</v>
      </c>
      <c r="H93" s="218">
        <v>30</v>
      </c>
      <c r="I93" s="214" t="e">
        <f t="shared" si="1"/>
        <v>#VALUE!</v>
      </c>
    </row>
    <row r="94" spans="2:9" x14ac:dyDescent="0.25">
      <c r="B94" s="200">
        <f>VLOOKUP(D94,Deelnemers!AS:AV,2,0)</f>
        <v>77</v>
      </c>
      <c r="C94" s="201" t="str">
        <f>VLOOKUP(D94,Deelnemers!AS:AV,4,0)</f>
        <v>-</v>
      </c>
      <c r="D94" s="246" t="s">
        <v>667</v>
      </c>
      <c r="E94" s="175" t="s">
        <v>14</v>
      </c>
      <c r="F94" s="175">
        <v>83</v>
      </c>
      <c r="G94" s="175" t="s">
        <v>14</v>
      </c>
      <c r="H94" s="218">
        <v>30</v>
      </c>
      <c r="I94" s="214" t="e">
        <f t="shared" si="1"/>
        <v>#VALUE!</v>
      </c>
    </row>
    <row r="95" spans="2:9" x14ac:dyDescent="0.25">
      <c r="B95" s="200">
        <f>VLOOKUP(D95,Deelnemers!AS:AV,2,0)</f>
        <v>81</v>
      </c>
      <c r="C95" s="201" t="str">
        <f>VLOOKUP(D95,Deelnemers!AS:AV,4,0)</f>
        <v>-</v>
      </c>
      <c r="D95" s="246" t="s">
        <v>733</v>
      </c>
      <c r="E95" s="175" t="s">
        <v>734</v>
      </c>
      <c r="F95" s="175">
        <v>124</v>
      </c>
      <c r="G95" s="175" t="s">
        <v>14</v>
      </c>
      <c r="H95" s="218">
        <v>29</v>
      </c>
      <c r="I95" s="214" t="e">
        <f t="shared" si="1"/>
        <v>#VALUE!</v>
      </c>
    </row>
    <row r="96" spans="2:9" x14ac:dyDescent="0.25">
      <c r="B96" s="200">
        <f>VLOOKUP(D96,Deelnemers!AS:AV,2,0)</f>
        <v>81</v>
      </c>
      <c r="C96" s="201" t="str">
        <f>VLOOKUP(D96,Deelnemers!AS:AV,4,0)</f>
        <v>-</v>
      </c>
      <c r="D96" s="246" t="s">
        <v>539</v>
      </c>
      <c r="E96" s="175" t="s">
        <v>554</v>
      </c>
      <c r="F96" s="175">
        <v>9</v>
      </c>
      <c r="G96" s="175" t="s">
        <v>14</v>
      </c>
      <c r="H96" s="218">
        <v>29</v>
      </c>
      <c r="I96" s="214" t="e">
        <f t="shared" si="1"/>
        <v>#VALUE!</v>
      </c>
    </row>
    <row r="97" spans="2:9" x14ac:dyDescent="0.25">
      <c r="B97" s="200">
        <f>VLOOKUP(D97,Deelnemers!AS:AV,2,0)</f>
        <v>81</v>
      </c>
      <c r="C97" s="201" t="str">
        <f>VLOOKUP(D97,Deelnemers!AS:AV,4,0)</f>
        <v>-</v>
      </c>
      <c r="D97" s="246" t="s">
        <v>689</v>
      </c>
      <c r="E97" s="175" t="s">
        <v>14</v>
      </c>
      <c r="F97" s="175">
        <v>98</v>
      </c>
      <c r="G97" s="175" t="s">
        <v>14</v>
      </c>
      <c r="H97" s="218">
        <v>29</v>
      </c>
      <c r="I97" s="214" t="e">
        <f t="shared" si="1"/>
        <v>#VALUE!</v>
      </c>
    </row>
    <row r="98" spans="2:9" x14ac:dyDescent="0.25">
      <c r="B98" s="200">
        <f>VLOOKUP(D98,Deelnemers!AS:AV,2,0)</f>
        <v>81</v>
      </c>
      <c r="C98" s="201" t="str">
        <f>VLOOKUP(D98,Deelnemers!AS:AV,4,0)</f>
        <v>-</v>
      </c>
      <c r="D98" s="246" t="s">
        <v>597</v>
      </c>
      <c r="E98" s="246" t="s">
        <v>598</v>
      </c>
      <c r="F98" s="175">
        <v>38</v>
      </c>
      <c r="G98" s="175" t="s">
        <v>235</v>
      </c>
      <c r="H98" s="218">
        <v>29</v>
      </c>
      <c r="I98" s="214" t="e">
        <f t="shared" si="1"/>
        <v>#VALUE!</v>
      </c>
    </row>
    <row r="99" spans="2:9" x14ac:dyDescent="0.25">
      <c r="B99" s="200">
        <f>VLOOKUP(D99,Deelnemers!AS:AV,2,0)</f>
        <v>85</v>
      </c>
      <c r="C99" s="201" t="str">
        <f>VLOOKUP(D99,Deelnemers!AS:AV,4,0)</f>
        <v>-</v>
      </c>
      <c r="D99" s="175" t="s">
        <v>665</v>
      </c>
      <c r="E99" s="175" t="s">
        <v>664</v>
      </c>
      <c r="F99" s="175">
        <v>81</v>
      </c>
      <c r="G99" s="175" t="s">
        <v>14</v>
      </c>
      <c r="H99" s="218">
        <v>28</v>
      </c>
      <c r="I99" s="214" t="e">
        <f t="shared" si="1"/>
        <v>#VALUE!</v>
      </c>
    </row>
    <row r="100" spans="2:9" x14ac:dyDescent="0.25">
      <c r="B100" s="200">
        <f>VLOOKUP(D100,Deelnemers!AS:AV,2,0)</f>
        <v>86</v>
      </c>
      <c r="C100" s="201" t="str">
        <f>VLOOKUP(D100,Deelnemers!AS:AV,4,0)</f>
        <v>-</v>
      </c>
      <c r="D100" s="246" t="s">
        <v>567</v>
      </c>
      <c r="E100" s="175" t="s">
        <v>14</v>
      </c>
      <c r="F100" s="175">
        <v>19</v>
      </c>
      <c r="G100" s="175" t="s">
        <v>14</v>
      </c>
      <c r="H100" s="218">
        <v>25</v>
      </c>
      <c r="I100" s="214" t="e">
        <f t="shared" si="1"/>
        <v>#VALUE!</v>
      </c>
    </row>
    <row r="101" spans="2:9" x14ac:dyDescent="0.25">
      <c r="B101" s="200">
        <f>VLOOKUP(D101,Deelnemers!AS:AV,2,0)</f>
        <v>86</v>
      </c>
      <c r="C101" s="201" t="str">
        <f>VLOOKUP(D101,Deelnemers!AS:AV,4,0)</f>
        <v>-</v>
      </c>
      <c r="D101" s="175" t="s">
        <v>580</v>
      </c>
      <c r="E101" s="175" t="s">
        <v>14</v>
      </c>
      <c r="F101" s="175">
        <v>27</v>
      </c>
      <c r="G101" s="175" t="s">
        <v>14</v>
      </c>
      <c r="H101" s="218">
        <v>25</v>
      </c>
      <c r="I101" s="214" t="e">
        <f t="shared" si="1"/>
        <v>#VALUE!</v>
      </c>
    </row>
    <row r="102" spans="2:9" x14ac:dyDescent="0.25">
      <c r="B102" s="200">
        <f>VLOOKUP(D102,Deelnemers!AS:AV,2,0)</f>
        <v>86</v>
      </c>
      <c r="C102" s="201" t="str">
        <f>VLOOKUP(D102,Deelnemers!AS:AV,4,0)</f>
        <v>-</v>
      </c>
      <c r="D102" s="246" t="s">
        <v>589</v>
      </c>
      <c r="E102" s="175" t="s">
        <v>590</v>
      </c>
      <c r="F102" s="175">
        <v>33</v>
      </c>
      <c r="G102" s="175" t="s">
        <v>14</v>
      </c>
      <c r="H102" s="218">
        <v>25</v>
      </c>
      <c r="I102" s="214" t="e">
        <f t="shared" si="1"/>
        <v>#VALUE!</v>
      </c>
    </row>
    <row r="103" spans="2:9" x14ac:dyDescent="0.25">
      <c r="B103" s="200">
        <f>VLOOKUP(D103,Deelnemers!AS:AV,2,0)</f>
        <v>86</v>
      </c>
      <c r="C103" s="201" t="str">
        <f>VLOOKUP(D103,Deelnemers!AS:AV,4,0)</f>
        <v>-</v>
      </c>
      <c r="D103" s="246" t="s">
        <v>648</v>
      </c>
      <c r="E103" s="175" t="s">
        <v>647</v>
      </c>
      <c r="F103" s="175">
        <v>71</v>
      </c>
      <c r="G103" s="175" t="s">
        <v>646</v>
      </c>
      <c r="H103" s="218">
        <v>25</v>
      </c>
      <c r="I103" s="214" t="e">
        <f t="shared" si="1"/>
        <v>#VALUE!</v>
      </c>
    </row>
    <row r="104" spans="2:9" x14ac:dyDescent="0.25">
      <c r="B104" s="200">
        <f>VLOOKUP(D104,Deelnemers!AS:AV,2,0)</f>
        <v>86</v>
      </c>
      <c r="C104" s="201" t="str">
        <f>VLOOKUP(D104,Deelnemers!AS:AV,4,0)</f>
        <v>-</v>
      </c>
      <c r="D104" s="246" t="s">
        <v>666</v>
      </c>
      <c r="E104" s="175" t="s">
        <v>14</v>
      </c>
      <c r="F104" s="175">
        <v>82</v>
      </c>
      <c r="G104" s="175" t="s">
        <v>14</v>
      </c>
      <c r="H104" s="218">
        <v>25</v>
      </c>
      <c r="I104" s="214" t="e">
        <f t="shared" si="1"/>
        <v>#VALUE!</v>
      </c>
    </row>
    <row r="105" spans="2:9" x14ac:dyDescent="0.25">
      <c r="B105" s="200">
        <f>VLOOKUP(D105,Deelnemers!AS:AV,2,0)</f>
        <v>91</v>
      </c>
      <c r="C105" s="201" t="str">
        <f>VLOOKUP(D105,Deelnemers!AS:AV,4,0)</f>
        <v>-</v>
      </c>
      <c r="D105" s="175" t="s">
        <v>620</v>
      </c>
      <c r="E105" s="175" t="s">
        <v>14</v>
      </c>
      <c r="F105" s="175">
        <v>54</v>
      </c>
      <c r="G105" s="175" t="s">
        <v>14</v>
      </c>
      <c r="H105" s="218">
        <v>24</v>
      </c>
      <c r="I105" s="214" t="e">
        <f t="shared" si="1"/>
        <v>#VALUE!</v>
      </c>
    </row>
    <row r="106" spans="2:9" x14ac:dyDescent="0.25">
      <c r="B106" s="200">
        <f>VLOOKUP(D106,Deelnemers!AS:AV,2,0)</f>
        <v>91</v>
      </c>
      <c r="C106" s="201" t="str">
        <f>VLOOKUP(D106,Deelnemers!AS:AV,4,0)</f>
        <v>-</v>
      </c>
      <c r="D106" s="175" t="s">
        <v>556</v>
      </c>
      <c r="E106" s="175" t="s">
        <v>555</v>
      </c>
      <c r="F106" s="175">
        <v>10</v>
      </c>
      <c r="G106" s="175" t="s">
        <v>14</v>
      </c>
      <c r="H106" s="218">
        <v>24</v>
      </c>
      <c r="I106" s="214" t="e">
        <f t="shared" si="1"/>
        <v>#VALUE!</v>
      </c>
    </row>
    <row r="107" spans="2:9" x14ac:dyDescent="0.25">
      <c r="B107" s="200">
        <f>VLOOKUP(D107,Deelnemers!AS:AV,2,0)</f>
        <v>93</v>
      </c>
      <c r="C107" s="201" t="str">
        <f>VLOOKUP(D107,Deelnemers!AS:AV,4,0)</f>
        <v>-</v>
      </c>
      <c r="D107" s="246" t="s">
        <v>700</v>
      </c>
      <c r="E107" s="175" t="s">
        <v>14</v>
      </c>
      <c r="F107" s="175">
        <v>104</v>
      </c>
      <c r="G107" s="175" t="s">
        <v>14</v>
      </c>
      <c r="H107" s="218">
        <v>21</v>
      </c>
      <c r="I107" s="214" t="e">
        <f t="shared" si="1"/>
        <v>#VALUE!</v>
      </c>
    </row>
    <row r="108" spans="2:9" x14ac:dyDescent="0.25">
      <c r="B108" s="200">
        <f>VLOOKUP(D108,Deelnemers!AS:AV,2,0)</f>
        <v>94</v>
      </c>
      <c r="C108" s="201" t="str">
        <f>VLOOKUP(D108,Deelnemers!AS:AV,4,0)</f>
        <v>-</v>
      </c>
      <c r="D108" s="246" t="s">
        <v>584</v>
      </c>
      <c r="E108" s="175" t="s">
        <v>14</v>
      </c>
      <c r="F108" s="175">
        <v>30</v>
      </c>
      <c r="G108" s="175" t="s">
        <v>14</v>
      </c>
      <c r="H108" s="218">
        <v>20</v>
      </c>
      <c r="I108" s="214" t="e">
        <f t="shared" si="1"/>
        <v>#VALUE!</v>
      </c>
    </row>
    <row r="109" spans="2:9" x14ac:dyDescent="0.25">
      <c r="B109" s="200">
        <f>VLOOKUP(D109,Deelnemers!AS:AV,2,0)</f>
        <v>94</v>
      </c>
      <c r="C109" s="201" t="str">
        <f>VLOOKUP(D109,Deelnemers!AS:AV,4,0)</f>
        <v>-</v>
      </c>
      <c r="D109" s="246" t="s">
        <v>236</v>
      </c>
      <c r="E109" s="175" t="s">
        <v>629</v>
      </c>
      <c r="F109" s="175">
        <v>60</v>
      </c>
      <c r="G109" s="175" t="s">
        <v>14</v>
      </c>
      <c r="H109" s="218">
        <v>20</v>
      </c>
      <c r="I109" s="214" t="e">
        <f t="shared" si="1"/>
        <v>#VALUE!</v>
      </c>
    </row>
    <row r="110" spans="2:9" x14ac:dyDescent="0.25">
      <c r="B110" s="200">
        <f>VLOOKUP(D110,Deelnemers!AS:AV,2,0)</f>
        <v>94</v>
      </c>
      <c r="C110" s="201" t="str">
        <f>VLOOKUP(D110,Deelnemers!AS:AV,4,0)</f>
        <v>-</v>
      </c>
      <c r="D110" s="175" t="s">
        <v>680</v>
      </c>
      <c r="E110" s="175" t="s">
        <v>679</v>
      </c>
      <c r="F110" s="175">
        <v>92</v>
      </c>
      <c r="G110" s="175" t="s">
        <v>14</v>
      </c>
      <c r="H110" s="218">
        <v>20</v>
      </c>
      <c r="I110" s="214" t="e">
        <f t="shared" si="1"/>
        <v>#VALUE!</v>
      </c>
    </row>
    <row r="111" spans="2:9" x14ac:dyDescent="0.25">
      <c r="B111" s="200">
        <f>VLOOKUP(D111,Deelnemers!AS:AV,2,0)</f>
        <v>97</v>
      </c>
      <c r="C111" s="201" t="str">
        <f>VLOOKUP(D111,Deelnemers!AS:AV,4,0)</f>
        <v>-</v>
      </c>
      <c r="D111" s="175" t="s">
        <v>612</v>
      </c>
      <c r="E111" s="175" t="s">
        <v>14</v>
      </c>
      <c r="F111" s="175">
        <v>47</v>
      </c>
      <c r="G111" s="175" t="s">
        <v>14</v>
      </c>
      <c r="H111" s="218">
        <v>19</v>
      </c>
      <c r="I111" s="214" t="e">
        <f t="shared" si="1"/>
        <v>#VALUE!</v>
      </c>
    </row>
    <row r="112" spans="2:9" x14ac:dyDescent="0.25">
      <c r="B112" s="200">
        <f>VLOOKUP(D112,Deelnemers!AS:AV,2,0)</f>
        <v>97</v>
      </c>
      <c r="C112" s="201" t="str">
        <f>VLOOKUP(D112,Deelnemers!AS:AV,4,0)</f>
        <v>-</v>
      </c>
      <c r="D112" s="175" t="s">
        <v>618</v>
      </c>
      <c r="E112" s="175" t="s">
        <v>14</v>
      </c>
      <c r="F112" s="175">
        <v>52</v>
      </c>
      <c r="G112" s="175" t="s">
        <v>14</v>
      </c>
      <c r="H112" s="218">
        <v>19</v>
      </c>
      <c r="I112" s="214" t="e">
        <f t="shared" si="1"/>
        <v>#VALUE!</v>
      </c>
    </row>
    <row r="113" spans="2:9" x14ac:dyDescent="0.25">
      <c r="B113" s="200">
        <f>VLOOKUP(D113,Deelnemers!AS:AV,2,0)</f>
        <v>99</v>
      </c>
      <c r="C113" s="201" t="str">
        <f>VLOOKUP(D113,Deelnemers!AS:AV,4,0)</f>
        <v>-</v>
      </c>
      <c r="D113" s="175" t="s">
        <v>727</v>
      </c>
      <c r="E113" s="175" t="s">
        <v>14</v>
      </c>
      <c r="F113" s="175">
        <v>120</v>
      </c>
      <c r="G113" s="175" t="s">
        <v>14</v>
      </c>
      <c r="H113" s="218">
        <v>17</v>
      </c>
      <c r="I113" s="214" t="e">
        <f t="shared" si="1"/>
        <v>#VALUE!</v>
      </c>
    </row>
    <row r="114" spans="2:9" x14ac:dyDescent="0.25">
      <c r="B114" s="200">
        <f>VLOOKUP(D114,Deelnemers!AS:AV,2,0)</f>
        <v>100</v>
      </c>
      <c r="C114" s="201" t="str">
        <f>VLOOKUP(D114,Deelnemers!AS:AV,4,0)</f>
        <v>-</v>
      </c>
      <c r="D114" s="246" t="s">
        <v>587</v>
      </c>
      <c r="E114" s="175" t="s">
        <v>588</v>
      </c>
      <c r="F114" s="175">
        <v>32</v>
      </c>
      <c r="G114" s="175" t="s">
        <v>14</v>
      </c>
      <c r="H114" s="218">
        <v>15</v>
      </c>
      <c r="I114" s="214" t="e">
        <f t="shared" si="1"/>
        <v>#VALUE!</v>
      </c>
    </row>
    <row r="115" spans="2:9" x14ac:dyDescent="0.25">
      <c r="B115" s="200">
        <f>VLOOKUP(D115,Deelnemers!AS:AV,2,0)</f>
        <v>100</v>
      </c>
      <c r="C115" s="201" t="str">
        <f>VLOOKUP(D115,Deelnemers!AS:AV,4,0)</f>
        <v>-</v>
      </c>
      <c r="D115" s="175" t="s">
        <v>563</v>
      </c>
      <c r="E115" s="175" t="s">
        <v>14</v>
      </c>
      <c r="F115" s="175">
        <v>16</v>
      </c>
      <c r="G115" s="175" t="s">
        <v>14</v>
      </c>
      <c r="H115" s="218">
        <v>15</v>
      </c>
      <c r="I115" s="214" t="e">
        <f t="shared" si="1"/>
        <v>#VALUE!</v>
      </c>
    </row>
    <row r="116" spans="2:9" x14ac:dyDescent="0.25">
      <c r="B116" s="200">
        <f>VLOOKUP(D116,Deelnemers!AS:AV,2,0)</f>
        <v>100</v>
      </c>
      <c r="C116" s="201" t="str">
        <f>VLOOKUP(D116,Deelnemers!AS:AV,4,0)</f>
        <v>-</v>
      </c>
      <c r="D116" s="246" t="s">
        <v>695</v>
      </c>
      <c r="E116" s="175" t="s">
        <v>14</v>
      </c>
      <c r="F116" s="175">
        <v>102</v>
      </c>
      <c r="G116" s="175" t="s">
        <v>14</v>
      </c>
      <c r="H116" s="218">
        <v>15</v>
      </c>
      <c r="I116" s="214" t="e">
        <f t="shared" si="1"/>
        <v>#VALUE!</v>
      </c>
    </row>
    <row r="117" spans="2:9" x14ac:dyDescent="0.25">
      <c r="B117" s="200">
        <f>VLOOKUP(D117,Deelnemers!AS:AV,2,0)</f>
        <v>100</v>
      </c>
      <c r="C117" s="201" t="str">
        <f>VLOOKUP(D117,Deelnemers!AS:AV,4,0)</f>
        <v>-</v>
      </c>
      <c r="D117" s="175" t="s">
        <v>672</v>
      </c>
      <c r="E117" s="175" t="s">
        <v>14</v>
      </c>
      <c r="F117" s="175">
        <v>87</v>
      </c>
      <c r="G117" s="175" t="s">
        <v>14</v>
      </c>
      <c r="H117" s="218">
        <v>15</v>
      </c>
      <c r="I117" s="214" t="e">
        <f t="shared" si="1"/>
        <v>#VALUE!</v>
      </c>
    </row>
    <row r="118" spans="2:9" x14ac:dyDescent="0.25">
      <c r="B118" s="200">
        <f>VLOOKUP(D118,Deelnemers!AS:AV,2,0)</f>
        <v>100</v>
      </c>
      <c r="C118" s="201" t="str">
        <f>VLOOKUP(D118,Deelnemers!AS:AV,4,0)</f>
        <v>-</v>
      </c>
      <c r="D118" s="175" t="s">
        <v>661</v>
      </c>
      <c r="E118" s="175" t="s">
        <v>14</v>
      </c>
      <c r="F118" s="175">
        <v>66</v>
      </c>
      <c r="G118" s="175" t="s">
        <v>14</v>
      </c>
      <c r="H118" s="218">
        <v>15</v>
      </c>
      <c r="I118" s="214" t="e">
        <f t="shared" si="1"/>
        <v>#VALUE!</v>
      </c>
    </row>
    <row r="119" spans="2:9" x14ac:dyDescent="0.25">
      <c r="B119" s="200">
        <f>VLOOKUP(D119,Deelnemers!AS:AV,2,0)</f>
        <v>100</v>
      </c>
      <c r="C119" s="201" t="str">
        <f>VLOOKUP(D119,Deelnemers!AS:AV,4,0)</f>
        <v>-</v>
      </c>
      <c r="D119" s="175" t="s">
        <v>724</v>
      </c>
      <c r="E119" s="175" t="s">
        <v>14</v>
      </c>
      <c r="F119" s="175">
        <v>117</v>
      </c>
      <c r="G119" s="175" t="s">
        <v>14</v>
      </c>
      <c r="H119" s="218">
        <v>15</v>
      </c>
      <c r="I119" s="214" t="e">
        <f t="shared" si="1"/>
        <v>#VALUE!</v>
      </c>
    </row>
    <row r="120" spans="2:9" x14ac:dyDescent="0.25">
      <c r="B120" s="200">
        <f>VLOOKUP(D120,Deelnemers!AS:AV,2,0)</f>
        <v>100</v>
      </c>
      <c r="C120" s="201" t="str">
        <f>VLOOKUP(D120,Deelnemers!AS:AV,4,0)</f>
        <v>-</v>
      </c>
      <c r="D120" s="175" t="s">
        <v>564</v>
      </c>
      <c r="E120" s="175" t="s">
        <v>565</v>
      </c>
      <c r="F120" s="175">
        <v>17</v>
      </c>
      <c r="G120" s="175" t="s">
        <v>14</v>
      </c>
      <c r="H120" s="218">
        <v>15</v>
      </c>
      <c r="I120" s="214" t="e">
        <f t="shared" si="1"/>
        <v>#VALUE!</v>
      </c>
    </row>
    <row r="121" spans="2:9" x14ac:dyDescent="0.25">
      <c r="B121" s="200">
        <f>VLOOKUP(D121,Deelnemers!AS:AV,2,0)</f>
        <v>100</v>
      </c>
      <c r="C121" s="201" t="str">
        <f>VLOOKUP(D121,Deelnemers!AS:AV,4,0)</f>
        <v>-</v>
      </c>
      <c r="D121" s="175" t="s">
        <v>561</v>
      </c>
      <c r="E121" s="175" t="s">
        <v>14</v>
      </c>
      <c r="F121" s="175">
        <v>14</v>
      </c>
      <c r="G121" s="175" t="s">
        <v>14</v>
      </c>
      <c r="H121" s="218">
        <v>15</v>
      </c>
      <c r="I121" s="214" t="e">
        <f t="shared" si="1"/>
        <v>#VALUE!</v>
      </c>
    </row>
    <row r="122" spans="2:9" x14ac:dyDescent="0.25">
      <c r="B122" s="200">
        <f>VLOOKUP(D122,Deelnemers!AS:AV,2,0)</f>
        <v>100</v>
      </c>
      <c r="C122" s="201" t="str">
        <f>VLOOKUP(D122,Deelnemers!AS:AV,4,0)</f>
        <v>-</v>
      </c>
      <c r="D122" s="246" t="s">
        <v>559</v>
      </c>
      <c r="E122" s="175" t="s">
        <v>14</v>
      </c>
      <c r="F122" s="175">
        <v>12</v>
      </c>
      <c r="G122" s="175" t="s">
        <v>14</v>
      </c>
      <c r="H122" s="218">
        <v>15</v>
      </c>
      <c r="I122" s="214" t="e">
        <f t="shared" si="1"/>
        <v>#VALUE!</v>
      </c>
    </row>
    <row r="123" spans="2:9" x14ac:dyDescent="0.25">
      <c r="B123" s="200">
        <f>VLOOKUP(D123,Deelnemers!AS:AV,2,0)</f>
        <v>100</v>
      </c>
      <c r="C123" s="201" t="str">
        <f>VLOOKUP(D123,Deelnemers!AS:AV,4,0)</f>
        <v>-</v>
      </c>
      <c r="D123" s="175" t="s">
        <v>520</v>
      </c>
      <c r="E123" s="175" t="s">
        <v>519</v>
      </c>
      <c r="F123" s="175">
        <v>1</v>
      </c>
      <c r="G123" s="175" t="s">
        <v>14</v>
      </c>
      <c r="H123" s="218">
        <v>15</v>
      </c>
      <c r="I123" s="214" t="e">
        <f t="shared" si="1"/>
        <v>#VALUE!</v>
      </c>
    </row>
    <row r="124" spans="2:9" x14ac:dyDescent="0.25">
      <c r="B124" s="200">
        <f>VLOOKUP(D124,Deelnemers!AS:AV,2,0)</f>
        <v>100</v>
      </c>
      <c r="C124" s="201" t="str">
        <f>VLOOKUP(D124,Deelnemers!AS:AV,4,0)</f>
        <v>-</v>
      </c>
      <c r="D124" s="175" t="s">
        <v>538</v>
      </c>
      <c r="E124" s="175" t="s">
        <v>14</v>
      </c>
      <c r="F124" s="175">
        <v>2</v>
      </c>
      <c r="G124" s="175" t="s">
        <v>539</v>
      </c>
      <c r="H124" s="218">
        <v>15</v>
      </c>
      <c r="I124" s="214" t="e">
        <f t="shared" si="1"/>
        <v>#VALUE!</v>
      </c>
    </row>
    <row r="125" spans="2:9" x14ac:dyDescent="0.25">
      <c r="B125" s="200">
        <f>VLOOKUP(D125,Deelnemers!AS:AV,2,0)</f>
        <v>100</v>
      </c>
      <c r="C125" s="201" t="str">
        <f>VLOOKUP(D125,Deelnemers!AS:AV,4,0)</f>
        <v>-</v>
      </c>
      <c r="D125" s="246" t="s">
        <v>682</v>
      </c>
      <c r="E125" s="175" t="s">
        <v>681</v>
      </c>
      <c r="F125" s="175">
        <v>93</v>
      </c>
      <c r="G125" s="175" t="s">
        <v>713</v>
      </c>
      <c r="H125" s="218">
        <v>15</v>
      </c>
      <c r="I125" s="214" t="e">
        <f t="shared" si="1"/>
        <v>#VALUE!</v>
      </c>
    </row>
    <row r="126" spans="2:9" x14ac:dyDescent="0.25">
      <c r="B126" s="200">
        <f>VLOOKUP(D126,Deelnemers!AS:AV,2,0)</f>
        <v>112</v>
      </c>
      <c r="C126" s="201" t="str">
        <f>VLOOKUP(D126,Deelnemers!AS:AV,4,0)</f>
        <v>-</v>
      </c>
      <c r="D126" s="246" t="s">
        <v>718</v>
      </c>
      <c r="E126" s="175" t="s">
        <v>717</v>
      </c>
      <c r="F126" s="175">
        <v>113</v>
      </c>
      <c r="G126" s="175" t="s">
        <v>14</v>
      </c>
      <c r="H126" s="218">
        <v>11</v>
      </c>
      <c r="I126" s="214" t="e">
        <f t="shared" si="1"/>
        <v>#VALUE!</v>
      </c>
    </row>
    <row r="127" spans="2:9" x14ac:dyDescent="0.25">
      <c r="B127" s="200">
        <f>VLOOKUP(D127,Deelnemers!AS:AV,2,0)</f>
        <v>113</v>
      </c>
      <c r="C127" s="201" t="str">
        <f>VLOOKUP(D127,Deelnemers!AS:AV,4,0)</f>
        <v>-</v>
      </c>
      <c r="D127" s="246" t="s">
        <v>663</v>
      </c>
      <c r="E127" s="175" t="s">
        <v>662</v>
      </c>
      <c r="F127" s="175">
        <v>80</v>
      </c>
      <c r="G127" s="175" t="s">
        <v>14</v>
      </c>
      <c r="H127" s="218">
        <v>10</v>
      </c>
      <c r="I127" s="214" t="e">
        <f t="shared" si="1"/>
        <v>#VALUE!</v>
      </c>
    </row>
    <row r="128" spans="2:9" x14ac:dyDescent="0.25">
      <c r="B128" s="200">
        <f>VLOOKUP(D128,Deelnemers!AS:AV,2,0)</f>
        <v>114</v>
      </c>
      <c r="C128" s="201" t="str">
        <f>VLOOKUP(D128,Deelnemers!AS:AV,4,0)</f>
        <v>-</v>
      </c>
      <c r="D128" s="175" t="s">
        <v>606</v>
      </c>
      <c r="E128" s="175" t="s">
        <v>605</v>
      </c>
      <c r="F128" s="175">
        <v>43</v>
      </c>
      <c r="G128" s="175" t="s">
        <v>604</v>
      </c>
      <c r="H128" s="218">
        <v>5</v>
      </c>
      <c r="I128" s="214" t="e">
        <f t="shared" si="1"/>
        <v>#VALUE!</v>
      </c>
    </row>
    <row r="129" spans="2:9" x14ac:dyDescent="0.25">
      <c r="B129" s="200">
        <f>VLOOKUP(D129,Deelnemers!AS:AV,2,0)</f>
        <v>115</v>
      </c>
      <c r="C129" s="201" t="str">
        <f>VLOOKUP(D129,Deelnemers!AS:AV,4,0)</f>
        <v>-</v>
      </c>
      <c r="D129" s="175" t="s">
        <v>683</v>
      </c>
      <c r="E129" s="175" t="s">
        <v>684</v>
      </c>
      <c r="F129" s="175">
        <v>94</v>
      </c>
      <c r="G129" s="175" t="s">
        <v>14</v>
      </c>
      <c r="H129" s="218">
        <v>4</v>
      </c>
      <c r="I129" s="214" t="e">
        <f t="shared" si="1"/>
        <v>#VALUE!</v>
      </c>
    </row>
    <row r="130" spans="2:9" x14ac:dyDescent="0.25">
      <c r="B130" s="200">
        <f>VLOOKUP(D130,Deelnemers!AS:AV,2,0)</f>
        <v>115</v>
      </c>
      <c r="C130" s="201" t="str">
        <f>VLOOKUP(D130,Deelnemers!AS:AV,4,0)</f>
        <v>-</v>
      </c>
      <c r="D130" s="246" t="s">
        <v>656</v>
      </c>
      <c r="E130" s="246" t="s">
        <v>655</v>
      </c>
      <c r="F130" s="175">
        <v>77</v>
      </c>
      <c r="G130" s="175" t="s">
        <v>14</v>
      </c>
      <c r="H130" s="218">
        <v>4</v>
      </c>
      <c r="I130" s="214" t="e">
        <f t="shared" si="1"/>
        <v>#VALUE!</v>
      </c>
    </row>
    <row r="131" spans="2:9" x14ac:dyDescent="0.25">
      <c r="B131" s="200">
        <f>VLOOKUP(D131,Deelnemers!AS:AV,2,0)</f>
        <v>117</v>
      </c>
      <c r="C131" s="201" t="str">
        <f>VLOOKUP(D131,Deelnemers!AS:AV,4,0)</f>
        <v>-</v>
      </c>
      <c r="D131" s="246" t="s">
        <v>632</v>
      </c>
      <c r="E131" s="175" t="s">
        <v>14</v>
      </c>
      <c r="F131" s="175">
        <v>62</v>
      </c>
      <c r="G131" s="175" t="s">
        <v>14</v>
      </c>
      <c r="H131" s="218">
        <v>2</v>
      </c>
      <c r="I131" s="214" t="e">
        <f t="shared" si="1"/>
        <v>#VALUE!</v>
      </c>
    </row>
    <row r="132" spans="2:9" x14ac:dyDescent="0.25">
      <c r="B132" s="200">
        <f>VLOOKUP(D132,Deelnemers!AS:AV,2,0)</f>
        <v>118</v>
      </c>
      <c r="C132" s="201" t="str">
        <f>VLOOKUP(D132,Deelnemers!AS:AV,4,0)</f>
        <v>-</v>
      </c>
      <c r="D132" s="175" t="s">
        <v>712</v>
      </c>
      <c r="E132" s="175" t="s">
        <v>678</v>
      </c>
      <c r="F132" s="175">
        <v>91</v>
      </c>
      <c r="G132" s="175" t="s">
        <v>14</v>
      </c>
      <c r="H132" s="218">
        <v>0</v>
      </c>
      <c r="I132" s="214" t="e">
        <f t="shared" si="1"/>
        <v>#VALUE!</v>
      </c>
    </row>
    <row r="133" spans="2:9" x14ac:dyDescent="0.25">
      <c r="B133" s="200">
        <f>VLOOKUP(D133,Deelnemers!AS:AV,2,0)</f>
        <v>118</v>
      </c>
      <c r="C133" s="201" t="str">
        <f>VLOOKUP(D133,Deelnemers!AS:AV,4,0)</f>
        <v>-</v>
      </c>
      <c r="D133" s="175" t="s">
        <v>725</v>
      </c>
      <c r="E133" s="175" t="s">
        <v>14</v>
      </c>
      <c r="F133" s="175">
        <v>118</v>
      </c>
      <c r="G133" s="175" t="s">
        <v>14</v>
      </c>
      <c r="H133" s="218">
        <v>0</v>
      </c>
      <c r="I133" s="214" t="e">
        <f t="shared" si="1"/>
        <v>#VALUE!</v>
      </c>
    </row>
    <row r="134" spans="2:9" x14ac:dyDescent="0.25">
      <c r="B134" s="200">
        <f>VLOOKUP(D134,Deelnemers!AS:AV,2,0)</f>
        <v>118</v>
      </c>
      <c r="C134" s="201" t="str">
        <f>VLOOKUP(D134,Deelnemers!AS:AV,4,0)</f>
        <v>-</v>
      </c>
      <c r="D134" s="175" t="s">
        <v>677</v>
      </c>
      <c r="E134" s="175" t="s">
        <v>676</v>
      </c>
      <c r="F134" s="175">
        <v>90</v>
      </c>
      <c r="G134" s="175" t="s">
        <v>14</v>
      </c>
      <c r="H134" s="218">
        <v>0</v>
      </c>
      <c r="I134" s="214" t="e">
        <f t="shared" si="1"/>
        <v>#VALUE!</v>
      </c>
    </row>
    <row r="135" spans="2:9" x14ac:dyDescent="0.25">
      <c r="B135" s="200">
        <f>VLOOKUP(D135,Deelnemers!AS:AV,2,0)</f>
        <v>118</v>
      </c>
      <c r="C135" s="201" t="str">
        <f>VLOOKUP(D135,Deelnemers!AS:AV,4,0)</f>
        <v>-</v>
      </c>
      <c r="D135" s="175" t="s">
        <v>652</v>
      </c>
      <c r="E135" s="175" t="s">
        <v>653</v>
      </c>
      <c r="F135" s="175">
        <v>75</v>
      </c>
      <c r="G135" s="175" t="s">
        <v>14</v>
      </c>
      <c r="H135" s="218">
        <v>0</v>
      </c>
      <c r="I135" s="214" t="e">
        <f t="shared" si="1"/>
        <v>#VALUE!</v>
      </c>
    </row>
    <row r="136" spans="2:9" x14ac:dyDescent="0.25">
      <c r="B136" s="200">
        <f>VLOOKUP(D136,Deelnemers!AS:AV,2,0)</f>
        <v>118</v>
      </c>
      <c r="C136" s="201" t="str">
        <f>VLOOKUP(D136,Deelnemers!AS:AV,4,0)</f>
        <v>-</v>
      </c>
      <c r="D136" s="246" t="s">
        <v>627</v>
      </c>
      <c r="E136" s="246" t="s">
        <v>628</v>
      </c>
      <c r="F136" s="175">
        <v>59</v>
      </c>
      <c r="G136" s="175" t="s">
        <v>236</v>
      </c>
      <c r="H136" s="218">
        <v>0</v>
      </c>
      <c r="I136" s="214" t="e">
        <f t="shared" si="1"/>
        <v>#VALUE!</v>
      </c>
    </row>
    <row r="137" spans="2:9" x14ac:dyDescent="0.25">
      <c r="B137" s="200">
        <f>VLOOKUP(D137,Deelnemers!AS:AV,2,0)</f>
        <v>118</v>
      </c>
      <c r="C137" s="201" t="str">
        <f>VLOOKUP(D137,Deelnemers!AS:AV,4,0)</f>
        <v>-</v>
      </c>
      <c r="D137" s="175" t="s">
        <v>617</v>
      </c>
      <c r="E137" s="175" t="s">
        <v>14</v>
      </c>
      <c r="F137" s="175">
        <v>51</v>
      </c>
      <c r="G137" s="175" t="s">
        <v>14</v>
      </c>
      <c r="H137" s="218">
        <v>0</v>
      </c>
      <c r="I137" s="214" t="e">
        <f t="shared" si="1"/>
        <v>#VALUE!</v>
      </c>
    </row>
    <row r="138" spans="2:9" x14ac:dyDescent="0.25">
      <c r="B138" s="200">
        <f>VLOOKUP(D138,Deelnemers!AS:AV,2,0)</f>
        <v>118</v>
      </c>
      <c r="C138" s="201" t="str">
        <f>VLOOKUP(D138,Deelnemers!AS:AV,4,0)</f>
        <v>-</v>
      </c>
      <c r="D138" s="175" t="s">
        <v>723</v>
      </c>
      <c r="E138" s="175" t="s">
        <v>722</v>
      </c>
      <c r="F138" s="175">
        <v>116</v>
      </c>
      <c r="G138" s="175" t="s">
        <v>14</v>
      </c>
      <c r="H138" s="218">
        <v>0</v>
      </c>
      <c r="I138" s="214" t="e">
        <f t="shared" si="1"/>
        <v>#VALUE!</v>
      </c>
    </row>
  </sheetData>
  <autoFilter ref="B14:I138"/>
  <hyperlinks>
    <hyperlink ref="A1" location="HOME!A1" display="HOME"/>
    <hyperlink ref="A10" location="statistieken!A1" display="statistieken"/>
    <hyperlink ref="A9" location="spelregels!A1" display="spelregels"/>
    <hyperlink ref="A8" location="'teams bekijken'!A1" display="teams bekijken"/>
    <hyperlink ref="A6" location="nieuwelingen!A1" display="nieuwelingen"/>
    <hyperlink ref="A5" location="week!A1" display="week"/>
    <hyperlink ref="A4" location="ploegen!A1" display="ploegen"/>
    <hyperlink ref="A3" location="individu!A1" display="individu"/>
    <hyperlink ref="A12" r:id="rId2"/>
    <hyperlink ref="A11" r:id="rId3"/>
  </hyperlinks>
  <pageMargins left="0.7" right="0.7" top="0.75" bottom="0.75" header="0.3" footer="0.3"/>
  <pageSetup paperSize="9" orientation="portrait" r:id="rId4"/>
  <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12"/>
  <sheetViews>
    <sheetView zoomScaleNormal="100" workbookViewId="0">
      <selection activeCell="F17" sqref="F17:H17"/>
    </sheetView>
  </sheetViews>
  <sheetFormatPr defaultColWidth="8.85546875" defaultRowHeight="15" x14ac:dyDescent="0.25"/>
  <cols>
    <col min="1" max="1" width="15.85546875" bestFit="1" customWidth="1"/>
    <col min="2" max="2" width="24.7109375" customWidth="1"/>
    <col min="3" max="3" width="22.7109375" customWidth="1"/>
    <col min="4" max="4" width="16.28515625" style="208" customWidth="1"/>
    <col min="5" max="5" width="12.140625" customWidth="1"/>
    <col min="6" max="6" width="6.42578125" bestFit="1" customWidth="1"/>
    <col min="7" max="7" width="18.7109375" bestFit="1" customWidth="1"/>
    <col min="8" max="8" width="16.28515625" bestFit="1" customWidth="1"/>
  </cols>
  <sheetData>
    <row r="1" spans="1:5" ht="16.5" thickBot="1" x14ac:dyDescent="0.3">
      <c r="A1" s="1" t="s">
        <v>0</v>
      </c>
    </row>
    <row r="2" spans="1:5" ht="15.75" x14ac:dyDescent="0.25">
      <c r="A2" s="2" t="s">
        <v>1</v>
      </c>
    </row>
    <row r="3" spans="1:5" ht="15.75" x14ac:dyDescent="0.25">
      <c r="A3" s="6" t="s">
        <v>11</v>
      </c>
    </row>
    <row r="4" spans="1:5" ht="15.75" x14ac:dyDescent="0.25">
      <c r="A4" s="6" t="s">
        <v>2</v>
      </c>
    </row>
    <row r="5" spans="1:5" ht="15.75" x14ac:dyDescent="0.25">
      <c r="A5" s="6" t="s">
        <v>3</v>
      </c>
    </row>
    <row r="6" spans="1:5" ht="16.5" thickBot="1" x14ac:dyDescent="0.3">
      <c r="A6" s="6" t="s">
        <v>4</v>
      </c>
    </row>
    <row r="7" spans="1:5" ht="15.75" x14ac:dyDescent="0.25">
      <c r="A7" s="3" t="s">
        <v>5</v>
      </c>
    </row>
    <row r="8" spans="1:5" ht="15.75" x14ac:dyDescent="0.25">
      <c r="A8" s="5" t="s">
        <v>6</v>
      </c>
    </row>
    <row r="9" spans="1:5" ht="15.75" x14ac:dyDescent="0.25">
      <c r="A9" s="5" t="s">
        <v>7</v>
      </c>
    </row>
    <row r="10" spans="1:5" ht="15.75" x14ac:dyDescent="0.25">
      <c r="A10" s="5" t="s">
        <v>9</v>
      </c>
    </row>
    <row r="11" spans="1:5" ht="15.75" x14ac:dyDescent="0.25">
      <c r="A11" s="5" t="s">
        <v>10</v>
      </c>
    </row>
    <row r="12" spans="1:5" ht="16.5" thickBot="1" x14ac:dyDescent="0.3">
      <c r="A12" s="4" t="s">
        <v>8</v>
      </c>
    </row>
    <row r="13" spans="1:5" x14ac:dyDescent="0.25">
      <c r="A13" s="154"/>
    </row>
    <row r="14" spans="1:5" s="106" customFormat="1" ht="21" customHeight="1" x14ac:dyDescent="0.25">
      <c r="B14" s="107" t="s">
        <v>12</v>
      </c>
      <c r="C14" s="173" t="s">
        <v>117</v>
      </c>
      <c r="D14" s="242" t="s">
        <v>753</v>
      </c>
      <c r="E14" s="242" t="s">
        <v>754</v>
      </c>
    </row>
    <row r="15" spans="1:5" x14ac:dyDescent="0.25">
      <c r="B15" s="212">
        <f>RANK(E15,E$15:E$27)</f>
        <v>1</v>
      </c>
      <c r="C15" s="194" t="s">
        <v>451</v>
      </c>
      <c r="D15" s="240">
        <v>9</v>
      </c>
      <c r="E15" s="243">
        <v>48.777777777777779</v>
      </c>
    </row>
    <row r="16" spans="1:5" x14ac:dyDescent="0.25">
      <c r="B16" s="212">
        <f t="shared" ref="B16:B27" si="0">RANK(E16,E$15:E$27)</f>
        <v>2</v>
      </c>
      <c r="C16" s="194" t="s">
        <v>736</v>
      </c>
      <c r="D16" s="240">
        <v>10</v>
      </c>
      <c r="E16" s="243">
        <v>47.3</v>
      </c>
    </row>
    <row r="17" spans="2:5" x14ac:dyDescent="0.25">
      <c r="B17" s="212">
        <f t="shared" si="0"/>
        <v>3</v>
      </c>
      <c r="C17" s="194" t="s">
        <v>200</v>
      </c>
      <c r="D17" s="240">
        <v>9</v>
      </c>
      <c r="E17" s="243">
        <v>47</v>
      </c>
    </row>
    <row r="18" spans="2:5" x14ac:dyDescent="0.25">
      <c r="B18" s="212">
        <f t="shared" si="0"/>
        <v>4</v>
      </c>
      <c r="C18" s="194" t="s">
        <v>329</v>
      </c>
      <c r="D18" s="240">
        <v>10</v>
      </c>
      <c r="E18" s="243">
        <v>46.3</v>
      </c>
    </row>
    <row r="19" spans="2:5" x14ac:dyDescent="0.25">
      <c r="B19" s="212">
        <f t="shared" si="0"/>
        <v>5</v>
      </c>
      <c r="C19" s="194" t="s">
        <v>737</v>
      </c>
      <c r="D19" s="240">
        <v>9</v>
      </c>
      <c r="E19" s="243">
        <v>41.222222222222221</v>
      </c>
    </row>
    <row r="20" spans="2:5" x14ac:dyDescent="0.25">
      <c r="B20" s="212">
        <f t="shared" si="0"/>
        <v>6</v>
      </c>
      <c r="C20" s="194" t="s">
        <v>321</v>
      </c>
      <c r="D20" s="240">
        <v>10</v>
      </c>
      <c r="E20" s="243">
        <v>39.200000000000003</v>
      </c>
    </row>
    <row r="21" spans="2:5" x14ac:dyDescent="0.25">
      <c r="B21" s="212">
        <f t="shared" si="0"/>
        <v>7</v>
      </c>
      <c r="C21" s="194" t="s">
        <v>190</v>
      </c>
      <c r="D21" s="240">
        <v>10</v>
      </c>
      <c r="E21" s="243">
        <v>37.9</v>
      </c>
    </row>
    <row r="22" spans="2:5" x14ac:dyDescent="0.25">
      <c r="B22" s="212">
        <f t="shared" si="0"/>
        <v>7</v>
      </c>
      <c r="C22" s="194" t="s">
        <v>313</v>
      </c>
      <c r="D22" s="240">
        <v>10</v>
      </c>
      <c r="E22" s="243">
        <v>37.9</v>
      </c>
    </row>
    <row r="23" spans="2:5" x14ac:dyDescent="0.25">
      <c r="B23" s="212">
        <f t="shared" si="0"/>
        <v>9</v>
      </c>
      <c r="C23" s="194" t="s">
        <v>738</v>
      </c>
      <c r="D23" s="240">
        <v>9</v>
      </c>
      <c r="E23" s="243">
        <v>36.333333333333336</v>
      </c>
    </row>
    <row r="24" spans="2:5" x14ac:dyDescent="0.25">
      <c r="B24" s="212">
        <f t="shared" si="0"/>
        <v>10</v>
      </c>
      <c r="C24" s="194" t="s">
        <v>735</v>
      </c>
      <c r="D24" s="240">
        <v>10</v>
      </c>
      <c r="E24" s="243">
        <v>35.9</v>
      </c>
    </row>
    <row r="25" spans="2:5" x14ac:dyDescent="0.25">
      <c r="B25" s="212">
        <f t="shared" si="0"/>
        <v>11</v>
      </c>
      <c r="C25" s="194" t="s">
        <v>393</v>
      </c>
      <c r="D25" s="240">
        <v>9</v>
      </c>
      <c r="E25" s="243">
        <v>32</v>
      </c>
    </row>
    <row r="26" spans="2:5" x14ac:dyDescent="0.25">
      <c r="B26" s="212">
        <f t="shared" si="0"/>
        <v>12</v>
      </c>
      <c r="C26" s="194" t="s">
        <v>340</v>
      </c>
      <c r="D26" s="240">
        <v>10</v>
      </c>
      <c r="E26" s="243">
        <v>28.3</v>
      </c>
    </row>
    <row r="27" spans="2:5" x14ac:dyDescent="0.25">
      <c r="B27" s="212">
        <f t="shared" si="0"/>
        <v>13</v>
      </c>
      <c r="C27" s="194" t="s">
        <v>441</v>
      </c>
      <c r="D27" s="240">
        <v>9</v>
      </c>
      <c r="E27" s="243">
        <v>25</v>
      </c>
    </row>
    <row r="28" spans="2:5" x14ac:dyDescent="0.25">
      <c r="D28"/>
    </row>
    <row r="30" spans="2:5" x14ac:dyDescent="0.25">
      <c r="B30" s="174" t="s">
        <v>117</v>
      </c>
      <c r="C30" s="191" t="s">
        <v>151</v>
      </c>
      <c r="D30" s="221" t="s">
        <v>296</v>
      </c>
    </row>
    <row r="31" spans="2:5" x14ac:dyDescent="0.25">
      <c r="B31" s="172" t="s">
        <v>736</v>
      </c>
      <c r="C31" s="175" t="s">
        <v>595</v>
      </c>
      <c r="D31" s="219">
        <v>149</v>
      </c>
    </row>
    <row r="32" spans="2:5" x14ac:dyDescent="0.25">
      <c r="B32" s="172"/>
      <c r="C32" s="175" t="s">
        <v>581</v>
      </c>
      <c r="D32" s="219">
        <v>60</v>
      </c>
    </row>
    <row r="33" spans="2:4" x14ac:dyDescent="0.25">
      <c r="B33" s="172"/>
      <c r="C33" s="175" t="s">
        <v>644</v>
      </c>
      <c r="D33" s="219">
        <v>50</v>
      </c>
    </row>
    <row r="34" spans="2:4" x14ac:dyDescent="0.25">
      <c r="B34" s="172"/>
      <c r="C34" s="175" t="s">
        <v>703</v>
      </c>
      <c r="D34" s="219">
        <v>50</v>
      </c>
    </row>
    <row r="35" spans="2:4" x14ac:dyDescent="0.25">
      <c r="B35" s="172"/>
      <c r="C35" s="175" t="s">
        <v>631</v>
      </c>
      <c r="D35" s="219">
        <v>45</v>
      </c>
    </row>
    <row r="36" spans="2:4" x14ac:dyDescent="0.25">
      <c r="B36" s="172"/>
      <c r="C36" s="175" t="s">
        <v>591</v>
      </c>
      <c r="D36" s="219">
        <v>45</v>
      </c>
    </row>
    <row r="37" spans="2:4" x14ac:dyDescent="0.25">
      <c r="B37" s="172"/>
      <c r="C37" s="175" t="s">
        <v>715</v>
      </c>
      <c r="D37" s="219">
        <v>44</v>
      </c>
    </row>
    <row r="38" spans="2:4" x14ac:dyDescent="0.25">
      <c r="B38" s="172"/>
      <c r="C38" s="175" t="s">
        <v>559</v>
      </c>
      <c r="D38" s="219">
        <v>15</v>
      </c>
    </row>
    <row r="39" spans="2:4" x14ac:dyDescent="0.25">
      <c r="B39" s="172"/>
      <c r="C39" s="175" t="s">
        <v>564</v>
      </c>
      <c r="D39" s="219">
        <v>15</v>
      </c>
    </row>
    <row r="40" spans="2:4" x14ac:dyDescent="0.25">
      <c r="B40" s="172"/>
      <c r="C40" s="175" t="s">
        <v>723</v>
      </c>
      <c r="D40" s="219">
        <v>0</v>
      </c>
    </row>
    <row r="41" spans="2:4" x14ac:dyDescent="0.25">
      <c r="B41" s="192" t="s">
        <v>743</v>
      </c>
      <c r="C41" s="193"/>
      <c r="D41" s="220">
        <v>473</v>
      </c>
    </row>
    <row r="42" spans="2:4" x14ac:dyDescent="0.25">
      <c r="B42" s="172" t="s">
        <v>329</v>
      </c>
      <c r="C42" s="175" t="s">
        <v>579</v>
      </c>
      <c r="D42" s="219">
        <v>80</v>
      </c>
    </row>
    <row r="43" spans="2:4" x14ac:dyDescent="0.25">
      <c r="B43" s="172"/>
      <c r="C43" s="175" t="s">
        <v>716</v>
      </c>
      <c r="D43" s="219">
        <v>80</v>
      </c>
    </row>
    <row r="44" spans="2:4" x14ac:dyDescent="0.25">
      <c r="B44" s="172"/>
      <c r="C44" s="175" t="s">
        <v>633</v>
      </c>
      <c r="D44" s="219">
        <v>50</v>
      </c>
    </row>
    <row r="45" spans="2:4" x14ac:dyDescent="0.25">
      <c r="B45" s="172"/>
      <c r="C45" s="175" t="s">
        <v>548</v>
      </c>
      <c r="D45" s="219">
        <v>50</v>
      </c>
    </row>
    <row r="46" spans="2:4" x14ac:dyDescent="0.25">
      <c r="B46" s="172"/>
      <c r="C46" s="175" t="s">
        <v>685</v>
      </c>
      <c r="D46" s="219">
        <v>45</v>
      </c>
    </row>
    <row r="47" spans="2:4" x14ac:dyDescent="0.25">
      <c r="B47" s="172"/>
      <c r="C47" s="175" t="s">
        <v>610</v>
      </c>
      <c r="D47" s="219">
        <v>44</v>
      </c>
    </row>
    <row r="48" spans="2:4" x14ac:dyDescent="0.25">
      <c r="B48" s="172"/>
      <c r="C48" s="175" t="s">
        <v>645</v>
      </c>
      <c r="D48" s="219">
        <v>40</v>
      </c>
    </row>
    <row r="49" spans="2:4" x14ac:dyDescent="0.25">
      <c r="B49" s="172"/>
      <c r="C49" s="175" t="s">
        <v>706</v>
      </c>
      <c r="D49" s="219">
        <v>35</v>
      </c>
    </row>
    <row r="50" spans="2:4" x14ac:dyDescent="0.25">
      <c r="B50" s="172"/>
      <c r="C50" s="175" t="s">
        <v>620</v>
      </c>
      <c r="D50" s="219">
        <v>24</v>
      </c>
    </row>
    <row r="51" spans="2:4" x14ac:dyDescent="0.25">
      <c r="B51" s="172"/>
      <c r="C51" s="175" t="s">
        <v>661</v>
      </c>
      <c r="D51" s="219">
        <v>15</v>
      </c>
    </row>
    <row r="52" spans="2:4" x14ac:dyDescent="0.25">
      <c r="B52" s="192" t="s">
        <v>752</v>
      </c>
      <c r="C52" s="193"/>
      <c r="D52" s="220">
        <v>463</v>
      </c>
    </row>
    <row r="53" spans="2:4" x14ac:dyDescent="0.25">
      <c r="B53" s="172" t="s">
        <v>451</v>
      </c>
      <c r="C53" s="175" t="s">
        <v>705</v>
      </c>
      <c r="D53" s="219">
        <v>89</v>
      </c>
    </row>
    <row r="54" spans="2:4" x14ac:dyDescent="0.25">
      <c r="B54" s="172"/>
      <c r="C54" s="175" t="s">
        <v>614</v>
      </c>
      <c r="D54" s="219">
        <v>53</v>
      </c>
    </row>
    <row r="55" spans="2:4" x14ac:dyDescent="0.25">
      <c r="B55" s="172"/>
      <c r="C55" s="175" t="s">
        <v>613</v>
      </c>
      <c r="D55" s="219">
        <v>53</v>
      </c>
    </row>
    <row r="56" spans="2:4" x14ac:dyDescent="0.25">
      <c r="B56" s="172"/>
      <c r="C56" s="175" t="s">
        <v>582</v>
      </c>
      <c r="D56" s="219">
        <v>50</v>
      </c>
    </row>
    <row r="57" spans="2:4" x14ac:dyDescent="0.25">
      <c r="B57" s="172"/>
      <c r="C57" s="175" t="s">
        <v>660</v>
      </c>
      <c r="D57" s="219">
        <v>45</v>
      </c>
    </row>
    <row r="58" spans="2:4" x14ac:dyDescent="0.25">
      <c r="B58" s="172"/>
      <c r="C58" s="175" t="s">
        <v>604</v>
      </c>
      <c r="D58" s="219">
        <v>45</v>
      </c>
    </row>
    <row r="59" spans="2:4" x14ac:dyDescent="0.25">
      <c r="B59" s="172"/>
      <c r="C59" s="175" t="s">
        <v>649</v>
      </c>
      <c r="D59" s="219">
        <v>44</v>
      </c>
    </row>
    <row r="60" spans="2:4" x14ac:dyDescent="0.25">
      <c r="B60" s="172"/>
      <c r="C60" s="175" t="s">
        <v>646</v>
      </c>
      <c r="D60" s="219">
        <v>30</v>
      </c>
    </row>
    <row r="61" spans="2:4" x14ac:dyDescent="0.25">
      <c r="B61" s="172"/>
      <c r="C61" s="175" t="s">
        <v>669</v>
      </c>
      <c r="D61" s="219">
        <v>30</v>
      </c>
    </row>
    <row r="62" spans="2:4" x14ac:dyDescent="0.25">
      <c r="B62" s="192" t="s">
        <v>741</v>
      </c>
      <c r="C62" s="193"/>
      <c r="D62" s="220">
        <v>439</v>
      </c>
    </row>
    <row r="63" spans="2:4" x14ac:dyDescent="0.25">
      <c r="B63" s="172" t="s">
        <v>200</v>
      </c>
      <c r="C63" s="175" t="s">
        <v>572</v>
      </c>
      <c r="D63" s="219">
        <v>80</v>
      </c>
    </row>
    <row r="64" spans="2:4" x14ac:dyDescent="0.25">
      <c r="B64" s="172"/>
      <c r="C64" s="175" t="s">
        <v>720</v>
      </c>
      <c r="D64" s="219">
        <v>74</v>
      </c>
    </row>
    <row r="65" spans="2:4" x14ac:dyDescent="0.25">
      <c r="B65" s="172"/>
      <c r="C65" s="175" t="s">
        <v>562</v>
      </c>
      <c r="D65" s="219">
        <v>50</v>
      </c>
    </row>
    <row r="66" spans="2:4" x14ac:dyDescent="0.25">
      <c r="B66" s="172"/>
      <c r="C66" s="175" t="s">
        <v>658</v>
      </c>
      <c r="D66" s="219">
        <v>45</v>
      </c>
    </row>
    <row r="67" spans="2:4" x14ac:dyDescent="0.25">
      <c r="B67" s="172"/>
      <c r="C67" s="175" t="s">
        <v>577</v>
      </c>
      <c r="D67" s="219">
        <v>45</v>
      </c>
    </row>
    <row r="68" spans="2:4" x14ac:dyDescent="0.25">
      <c r="B68" s="172"/>
      <c r="C68" s="175" t="s">
        <v>550</v>
      </c>
      <c r="D68" s="219">
        <v>45</v>
      </c>
    </row>
    <row r="69" spans="2:4" x14ac:dyDescent="0.25">
      <c r="B69" s="172"/>
      <c r="C69" s="175" t="s">
        <v>702</v>
      </c>
      <c r="D69" s="219">
        <v>35</v>
      </c>
    </row>
    <row r="70" spans="2:4" x14ac:dyDescent="0.25">
      <c r="B70" s="172"/>
      <c r="C70" s="175" t="s">
        <v>689</v>
      </c>
      <c r="D70" s="219">
        <v>29</v>
      </c>
    </row>
    <row r="71" spans="2:4" x14ac:dyDescent="0.25">
      <c r="B71" s="172"/>
      <c r="C71" s="175" t="s">
        <v>584</v>
      </c>
      <c r="D71" s="219">
        <v>20</v>
      </c>
    </row>
    <row r="72" spans="2:4" x14ac:dyDescent="0.25">
      <c r="B72" s="192" t="s">
        <v>740</v>
      </c>
      <c r="C72" s="193"/>
      <c r="D72" s="220">
        <v>423</v>
      </c>
    </row>
    <row r="73" spans="2:4" x14ac:dyDescent="0.25">
      <c r="B73" s="172" t="s">
        <v>321</v>
      </c>
      <c r="C73" s="175" t="s">
        <v>730</v>
      </c>
      <c r="D73" s="219">
        <v>80</v>
      </c>
    </row>
    <row r="74" spans="2:4" x14ac:dyDescent="0.25">
      <c r="B74" s="172"/>
      <c r="C74" s="175" t="s">
        <v>654</v>
      </c>
      <c r="D74" s="219">
        <v>60</v>
      </c>
    </row>
    <row r="75" spans="2:4" x14ac:dyDescent="0.25">
      <c r="B75" s="172"/>
      <c r="C75" s="175" t="s">
        <v>692</v>
      </c>
      <c r="D75" s="219">
        <v>60</v>
      </c>
    </row>
    <row r="76" spans="2:4" x14ac:dyDescent="0.25">
      <c r="B76" s="172"/>
      <c r="C76" s="175" t="s">
        <v>600</v>
      </c>
      <c r="D76" s="219">
        <v>45</v>
      </c>
    </row>
    <row r="77" spans="2:4" x14ac:dyDescent="0.25">
      <c r="B77" s="172"/>
      <c r="C77" s="175" t="s">
        <v>710</v>
      </c>
      <c r="D77" s="219">
        <v>35</v>
      </c>
    </row>
    <row r="78" spans="2:4" x14ac:dyDescent="0.25">
      <c r="B78" s="172"/>
      <c r="C78" s="175" t="s">
        <v>671</v>
      </c>
      <c r="D78" s="219">
        <v>35</v>
      </c>
    </row>
    <row r="79" spans="2:4" x14ac:dyDescent="0.25">
      <c r="B79" s="172"/>
      <c r="C79" s="175" t="s">
        <v>597</v>
      </c>
      <c r="D79" s="219">
        <v>29</v>
      </c>
    </row>
    <row r="80" spans="2:4" x14ac:dyDescent="0.25">
      <c r="B80" s="172"/>
      <c r="C80" s="175" t="s">
        <v>733</v>
      </c>
      <c r="D80" s="219">
        <v>29</v>
      </c>
    </row>
    <row r="81" spans="2:4" x14ac:dyDescent="0.25">
      <c r="B81" s="172"/>
      <c r="C81" s="175" t="s">
        <v>618</v>
      </c>
      <c r="D81" s="219">
        <v>19</v>
      </c>
    </row>
    <row r="82" spans="2:4" x14ac:dyDescent="0.25">
      <c r="B82" s="172"/>
      <c r="C82" s="175" t="s">
        <v>725</v>
      </c>
      <c r="D82" s="219">
        <v>0</v>
      </c>
    </row>
    <row r="83" spans="2:4" x14ac:dyDescent="0.25">
      <c r="B83" s="192" t="s">
        <v>750</v>
      </c>
      <c r="C83" s="193"/>
      <c r="D83" s="220">
        <v>392</v>
      </c>
    </row>
    <row r="84" spans="2:4" x14ac:dyDescent="0.25">
      <c r="B84" s="172" t="s">
        <v>190</v>
      </c>
      <c r="C84" s="175" t="s">
        <v>697</v>
      </c>
      <c r="D84" s="219">
        <v>83</v>
      </c>
    </row>
    <row r="85" spans="2:4" x14ac:dyDescent="0.25">
      <c r="B85" s="172"/>
      <c r="C85" s="175" t="s">
        <v>638</v>
      </c>
      <c r="D85" s="219">
        <v>53</v>
      </c>
    </row>
    <row r="86" spans="2:4" x14ac:dyDescent="0.25">
      <c r="B86" s="172"/>
      <c r="C86" s="175" t="s">
        <v>601</v>
      </c>
      <c r="D86" s="219">
        <v>45</v>
      </c>
    </row>
    <row r="87" spans="2:4" x14ac:dyDescent="0.25">
      <c r="B87" s="172"/>
      <c r="C87" s="175" t="s">
        <v>569</v>
      </c>
      <c r="D87" s="219">
        <v>45</v>
      </c>
    </row>
    <row r="88" spans="2:4" x14ac:dyDescent="0.25">
      <c r="B88" s="172"/>
      <c r="C88" s="175" t="s">
        <v>573</v>
      </c>
      <c r="D88" s="219">
        <v>35</v>
      </c>
    </row>
    <row r="89" spans="2:4" x14ac:dyDescent="0.25">
      <c r="B89" s="172"/>
      <c r="C89" s="175" t="s">
        <v>642</v>
      </c>
      <c r="D89" s="219">
        <v>35</v>
      </c>
    </row>
    <row r="90" spans="2:4" x14ac:dyDescent="0.25">
      <c r="B90" s="172"/>
      <c r="C90" s="175" t="s">
        <v>539</v>
      </c>
      <c r="D90" s="219">
        <v>29</v>
      </c>
    </row>
    <row r="91" spans="2:4" x14ac:dyDescent="0.25">
      <c r="B91" s="172"/>
      <c r="C91" s="175" t="s">
        <v>666</v>
      </c>
      <c r="D91" s="219">
        <v>25</v>
      </c>
    </row>
    <row r="92" spans="2:4" x14ac:dyDescent="0.25">
      <c r="B92" s="172"/>
      <c r="C92" s="175" t="s">
        <v>556</v>
      </c>
      <c r="D92" s="219">
        <v>24</v>
      </c>
    </row>
    <row r="93" spans="2:4" x14ac:dyDescent="0.25">
      <c r="B93" s="172"/>
      <c r="C93" s="175" t="s">
        <v>606</v>
      </c>
      <c r="D93" s="219">
        <v>5</v>
      </c>
    </row>
    <row r="94" spans="2:4" x14ac:dyDescent="0.25">
      <c r="B94" s="192" t="s">
        <v>745</v>
      </c>
      <c r="C94" s="193"/>
      <c r="D94" s="220">
        <v>379</v>
      </c>
    </row>
    <row r="95" spans="2:4" x14ac:dyDescent="0.25">
      <c r="B95" s="172" t="s">
        <v>313</v>
      </c>
      <c r="C95" s="175" t="s">
        <v>585</v>
      </c>
      <c r="D95" s="219">
        <v>79</v>
      </c>
    </row>
    <row r="96" spans="2:4" x14ac:dyDescent="0.25">
      <c r="B96" s="172"/>
      <c r="C96" s="175" t="s">
        <v>542</v>
      </c>
      <c r="D96" s="219">
        <v>60</v>
      </c>
    </row>
    <row r="97" spans="2:4" x14ac:dyDescent="0.25">
      <c r="B97" s="172"/>
      <c r="C97" s="175" t="s">
        <v>726</v>
      </c>
      <c r="D97" s="219">
        <v>58</v>
      </c>
    </row>
    <row r="98" spans="2:4" x14ac:dyDescent="0.25">
      <c r="B98" s="172"/>
      <c r="C98" s="175" t="s">
        <v>691</v>
      </c>
      <c r="D98" s="219">
        <v>45</v>
      </c>
    </row>
    <row r="99" spans="2:4" x14ac:dyDescent="0.25">
      <c r="B99" s="172"/>
      <c r="C99" s="175" t="s">
        <v>687</v>
      </c>
      <c r="D99" s="219">
        <v>44</v>
      </c>
    </row>
    <row r="100" spans="2:4" x14ac:dyDescent="0.25">
      <c r="B100" s="172"/>
      <c r="C100" s="175" t="s">
        <v>719</v>
      </c>
      <c r="D100" s="219">
        <v>32</v>
      </c>
    </row>
    <row r="101" spans="2:4" x14ac:dyDescent="0.25">
      <c r="B101" s="172"/>
      <c r="C101" s="175" t="s">
        <v>648</v>
      </c>
      <c r="D101" s="219">
        <v>25</v>
      </c>
    </row>
    <row r="102" spans="2:4" x14ac:dyDescent="0.25">
      <c r="B102" s="172"/>
      <c r="C102" s="175" t="s">
        <v>700</v>
      </c>
      <c r="D102" s="219">
        <v>21</v>
      </c>
    </row>
    <row r="103" spans="2:4" x14ac:dyDescent="0.25">
      <c r="B103" s="172"/>
      <c r="C103" s="175" t="s">
        <v>682</v>
      </c>
      <c r="D103" s="219">
        <v>15</v>
      </c>
    </row>
    <row r="104" spans="2:4" x14ac:dyDescent="0.25">
      <c r="B104" s="172"/>
      <c r="C104" s="175" t="s">
        <v>627</v>
      </c>
      <c r="D104" s="219">
        <v>0</v>
      </c>
    </row>
    <row r="105" spans="2:4" x14ac:dyDescent="0.25">
      <c r="B105" s="192" t="s">
        <v>751</v>
      </c>
      <c r="C105" s="193"/>
      <c r="D105" s="220">
        <v>379</v>
      </c>
    </row>
    <row r="106" spans="2:4" x14ac:dyDescent="0.25">
      <c r="B106" s="172" t="s">
        <v>737</v>
      </c>
      <c r="C106" s="175" t="s">
        <v>651</v>
      </c>
      <c r="D106" s="219">
        <v>70</v>
      </c>
    </row>
    <row r="107" spans="2:4" x14ac:dyDescent="0.25">
      <c r="B107" s="172"/>
      <c r="C107" s="175" t="s">
        <v>694</v>
      </c>
      <c r="D107" s="219">
        <v>62</v>
      </c>
    </row>
    <row r="108" spans="2:4" x14ac:dyDescent="0.25">
      <c r="B108" s="172"/>
      <c r="C108" s="175" t="s">
        <v>728</v>
      </c>
      <c r="D108" s="219">
        <v>50</v>
      </c>
    </row>
    <row r="109" spans="2:4" x14ac:dyDescent="0.25">
      <c r="B109" s="172"/>
      <c r="C109" s="175" t="s">
        <v>566</v>
      </c>
      <c r="D109" s="219">
        <v>45</v>
      </c>
    </row>
    <row r="110" spans="2:4" x14ac:dyDescent="0.25">
      <c r="B110" s="172"/>
      <c r="C110" s="175" t="s">
        <v>622</v>
      </c>
      <c r="D110" s="219">
        <v>45</v>
      </c>
    </row>
    <row r="111" spans="2:4" x14ac:dyDescent="0.25">
      <c r="B111" s="172"/>
      <c r="C111" s="175" t="s">
        <v>560</v>
      </c>
      <c r="D111" s="219">
        <v>35</v>
      </c>
    </row>
    <row r="112" spans="2:4" x14ac:dyDescent="0.25">
      <c r="B112" s="172"/>
      <c r="C112" s="175" t="s">
        <v>235</v>
      </c>
      <c r="D112" s="219">
        <v>34</v>
      </c>
    </row>
    <row r="113" spans="2:4" x14ac:dyDescent="0.25">
      <c r="B113" s="172"/>
      <c r="C113" s="175" t="s">
        <v>639</v>
      </c>
      <c r="D113" s="219">
        <v>30</v>
      </c>
    </row>
    <row r="114" spans="2:4" x14ac:dyDescent="0.25">
      <c r="B114" s="172"/>
      <c r="C114" s="175" t="s">
        <v>677</v>
      </c>
      <c r="D114" s="219">
        <v>0</v>
      </c>
    </row>
    <row r="115" spans="2:4" x14ac:dyDescent="0.25">
      <c r="B115" s="192" t="s">
        <v>746</v>
      </c>
      <c r="C115" s="193"/>
      <c r="D115" s="220">
        <v>371</v>
      </c>
    </row>
    <row r="116" spans="2:4" x14ac:dyDescent="0.25">
      <c r="B116" s="172" t="s">
        <v>735</v>
      </c>
      <c r="C116" s="175" t="s">
        <v>545</v>
      </c>
      <c r="D116" s="219">
        <v>70</v>
      </c>
    </row>
    <row r="117" spans="2:4" x14ac:dyDescent="0.25">
      <c r="B117" s="172"/>
      <c r="C117" s="175" t="s">
        <v>708</v>
      </c>
      <c r="D117" s="219">
        <v>64</v>
      </c>
    </row>
    <row r="118" spans="2:4" x14ac:dyDescent="0.25">
      <c r="B118" s="172"/>
      <c r="C118" s="175" t="s">
        <v>553</v>
      </c>
      <c r="D118" s="219">
        <v>62</v>
      </c>
    </row>
    <row r="119" spans="2:4" x14ac:dyDescent="0.25">
      <c r="B119" s="172"/>
      <c r="C119" s="175" t="s">
        <v>549</v>
      </c>
      <c r="D119" s="219">
        <v>45</v>
      </c>
    </row>
    <row r="120" spans="2:4" x14ac:dyDescent="0.25">
      <c r="B120" s="172"/>
      <c r="C120" s="175" t="s">
        <v>667</v>
      </c>
      <c r="D120" s="219">
        <v>30</v>
      </c>
    </row>
    <row r="121" spans="2:4" x14ac:dyDescent="0.25">
      <c r="B121" s="172"/>
      <c r="C121" s="175" t="s">
        <v>665</v>
      </c>
      <c r="D121" s="219">
        <v>28</v>
      </c>
    </row>
    <row r="122" spans="2:4" x14ac:dyDescent="0.25">
      <c r="B122" s="172"/>
      <c r="C122" s="175" t="s">
        <v>672</v>
      </c>
      <c r="D122" s="219">
        <v>15</v>
      </c>
    </row>
    <row r="123" spans="2:4" x14ac:dyDescent="0.25">
      <c r="B123" s="172"/>
      <c r="C123" s="175" t="s">
        <v>695</v>
      </c>
      <c r="D123" s="219">
        <v>15</v>
      </c>
    </row>
    <row r="124" spans="2:4" x14ac:dyDescent="0.25">
      <c r="B124" s="172"/>
      <c r="C124" s="175" t="s">
        <v>724</v>
      </c>
      <c r="D124" s="219">
        <v>15</v>
      </c>
    </row>
    <row r="125" spans="2:4" x14ac:dyDescent="0.25">
      <c r="B125" s="172"/>
      <c r="C125" s="175" t="s">
        <v>520</v>
      </c>
      <c r="D125" s="219">
        <v>15</v>
      </c>
    </row>
    <row r="126" spans="2:4" x14ac:dyDescent="0.25">
      <c r="B126" s="192" t="s">
        <v>747</v>
      </c>
      <c r="C126" s="193"/>
      <c r="D126" s="220">
        <v>359</v>
      </c>
    </row>
    <row r="127" spans="2:4" x14ac:dyDescent="0.25">
      <c r="B127" s="172" t="s">
        <v>738</v>
      </c>
      <c r="C127" s="175" t="s">
        <v>626</v>
      </c>
      <c r="D127" s="219">
        <v>118</v>
      </c>
    </row>
    <row r="128" spans="2:4" x14ac:dyDescent="0.25">
      <c r="B128" s="172"/>
      <c r="C128" s="175" t="s">
        <v>611</v>
      </c>
      <c r="D128" s="219">
        <v>50</v>
      </c>
    </row>
    <row r="129" spans="2:4" x14ac:dyDescent="0.25">
      <c r="B129" s="172"/>
      <c r="C129" s="175" t="s">
        <v>686</v>
      </c>
      <c r="D129" s="219">
        <v>47</v>
      </c>
    </row>
    <row r="130" spans="2:4" x14ac:dyDescent="0.25">
      <c r="B130" s="172"/>
      <c r="C130" s="175" t="s">
        <v>217</v>
      </c>
      <c r="D130" s="219">
        <v>45</v>
      </c>
    </row>
    <row r="131" spans="2:4" x14ac:dyDescent="0.25">
      <c r="B131" s="172"/>
      <c r="C131" s="175" t="s">
        <v>729</v>
      </c>
      <c r="D131" s="219">
        <v>35</v>
      </c>
    </row>
    <row r="132" spans="2:4" x14ac:dyDescent="0.25">
      <c r="B132" s="172"/>
      <c r="C132" s="175" t="s">
        <v>563</v>
      </c>
      <c r="D132" s="219">
        <v>15</v>
      </c>
    </row>
    <row r="133" spans="2:4" x14ac:dyDescent="0.25">
      <c r="B133" s="172"/>
      <c r="C133" s="175" t="s">
        <v>561</v>
      </c>
      <c r="D133" s="219">
        <v>15</v>
      </c>
    </row>
    <row r="134" spans="2:4" x14ac:dyDescent="0.25">
      <c r="B134" s="172"/>
      <c r="C134" s="175" t="s">
        <v>632</v>
      </c>
      <c r="D134" s="219">
        <v>2</v>
      </c>
    </row>
    <row r="135" spans="2:4" x14ac:dyDescent="0.25">
      <c r="B135" s="172"/>
      <c r="C135" s="175" t="s">
        <v>652</v>
      </c>
      <c r="D135" s="219">
        <v>0</v>
      </c>
    </row>
    <row r="136" spans="2:4" x14ac:dyDescent="0.25">
      <c r="B136" s="192" t="s">
        <v>742</v>
      </c>
      <c r="C136" s="193"/>
      <c r="D136" s="220">
        <v>327</v>
      </c>
    </row>
    <row r="137" spans="2:4" x14ac:dyDescent="0.25">
      <c r="B137" s="172" t="s">
        <v>393</v>
      </c>
      <c r="C137" s="175" t="s">
        <v>619</v>
      </c>
      <c r="D137" s="219">
        <v>55</v>
      </c>
    </row>
    <row r="138" spans="2:4" x14ac:dyDescent="0.25">
      <c r="B138" s="172"/>
      <c r="C138" s="175" t="s">
        <v>673</v>
      </c>
      <c r="D138" s="219">
        <v>54</v>
      </c>
    </row>
    <row r="139" spans="2:4" x14ac:dyDescent="0.25">
      <c r="B139" s="172"/>
      <c r="C139" s="175" t="s">
        <v>624</v>
      </c>
      <c r="D139" s="219">
        <v>45</v>
      </c>
    </row>
    <row r="140" spans="2:4" x14ac:dyDescent="0.25">
      <c r="B140" s="172"/>
      <c r="C140" s="175" t="s">
        <v>575</v>
      </c>
      <c r="D140" s="219">
        <v>45</v>
      </c>
    </row>
    <row r="141" spans="2:4" x14ac:dyDescent="0.25">
      <c r="B141" s="172"/>
      <c r="C141" s="175" t="s">
        <v>557</v>
      </c>
      <c r="D141" s="219">
        <v>35</v>
      </c>
    </row>
    <row r="142" spans="2:4" x14ac:dyDescent="0.25">
      <c r="B142" s="172"/>
      <c r="C142" s="175" t="s">
        <v>236</v>
      </c>
      <c r="D142" s="219">
        <v>20</v>
      </c>
    </row>
    <row r="143" spans="2:4" x14ac:dyDescent="0.25">
      <c r="B143" s="172"/>
      <c r="C143" s="175" t="s">
        <v>587</v>
      </c>
      <c r="D143" s="219">
        <v>15</v>
      </c>
    </row>
    <row r="144" spans="2:4" x14ac:dyDescent="0.25">
      <c r="B144" s="172"/>
      <c r="C144" s="175" t="s">
        <v>538</v>
      </c>
      <c r="D144" s="219">
        <v>15</v>
      </c>
    </row>
    <row r="145" spans="2:4" x14ac:dyDescent="0.25">
      <c r="B145" s="172"/>
      <c r="C145" s="175" t="s">
        <v>656</v>
      </c>
      <c r="D145" s="219">
        <v>4</v>
      </c>
    </row>
    <row r="146" spans="2:4" x14ac:dyDescent="0.25">
      <c r="B146" s="192" t="s">
        <v>749</v>
      </c>
      <c r="C146" s="193"/>
      <c r="D146" s="220">
        <v>288</v>
      </c>
    </row>
    <row r="147" spans="2:4" x14ac:dyDescent="0.25">
      <c r="B147" s="172" t="s">
        <v>340</v>
      </c>
      <c r="C147" s="175" t="s">
        <v>242</v>
      </c>
      <c r="D147" s="219">
        <v>45</v>
      </c>
    </row>
    <row r="148" spans="2:4" x14ac:dyDescent="0.25">
      <c r="B148" s="172"/>
      <c r="C148" s="175" t="s">
        <v>596</v>
      </c>
      <c r="D148" s="219">
        <v>45</v>
      </c>
    </row>
    <row r="149" spans="2:4" x14ac:dyDescent="0.25">
      <c r="B149" s="172"/>
      <c r="C149" s="175" t="s">
        <v>670</v>
      </c>
      <c r="D149" s="219">
        <v>40</v>
      </c>
    </row>
    <row r="150" spans="2:4" x14ac:dyDescent="0.25">
      <c r="B150" s="172"/>
      <c r="C150" s="175" t="s">
        <v>615</v>
      </c>
      <c r="D150" s="219">
        <v>39</v>
      </c>
    </row>
    <row r="151" spans="2:4" x14ac:dyDescent="0.25">
      <c r="B151" s="172"/>
      <c r="C151" s="175" t="s">
        <v>592</v>
      </c>
      <c r="D151" s="219">
        <v>35</v>
      </c>
    </row>
    <row r="152" spans="2:4" x14ac:dyDescent="0.25">
      <c r="B152" s="172"/>
      <c r="C152" s="175" t="s">
        <v>580</v>
      </c>
      <c r="D152" s="219">
        <v>25</v>
      </c>
    </row>
    <row r="153" spans="2:4" x14ac:dyDescent="0.25">
      <c r="B153" s="172"/>
      <c r="C153" s="175" t="s">
        <v>680</v>
      </c>
      <c r="D153" s="219">
        <v>20</v>
      </c>
    </row>
    <row r="154" spans="2:4" x14ac:dyDescent="0.25">
      <c r="B154" s="172"/>
      <c r="C154" s="175" t="s">
        <v>612</v>
      </c>
      <c r="D154" s="219">
        <v>19</v>
      </c>
    </row>
    <row r="155" spans="2:4" x14ac:dyDescent="0.25">
      <c r="B155" s="172"/>
      <c r="C155" s="175" t="s">
        <v>718</v>
      </c>
      <c r="D155" s="219">
        <v>11</v>
      </c>
    </row>
    <row r="156" spans="2:4" x14ac:dyDescent="0.25">
      <c r="B156" s="172"/>
      <c r="C156" s="175" t="s">
        <v>683</v>
      </c>
      <c r="D156" s="219">
        <v>4</v>
      </c>
    </row>
    <row r="157" spans="2:4" x14ac:dyDescent="0.25">
      <c r="B157" s="192" t="s">
        <v>744</v>
      </c>
      <c r="C157" s="193"/>
      <c r="D157" s="220">
        <v>283</v>
      </c>
    </row>
    <row r="158" spans="2:4" x14ac:dyDescent="0.25">
      <c r="B158" s="172" t="s">
        <v>441</v>
      </c>
      <c r="C158" s="175" t="s">
        <v>607</v>
      </c>
      <c r="D158" s="219">
        <v>70</v>
      </c>
    </row>
    <row r="159" spans="2:4" x14ac:dyDescent="0.25">
      <c r="B159" s="172"/>
      <c r="C159" s="175" t="s">
        <v>675</v>
      </c>
      <c r="D159" s="219">
        <v>43</v>
      </c>
    </row>
    <row r="160" spans="2:4" x14ac:dyDescent="0.25">
      <c r="B160" s="172"/>
      <c r="C160" s="175" t="s">
        <v>636</v>
      </c>
      <c r="D160" s="219">
        <v>35</v>
      </c>
    </row>
    <row r="161" spans="2:6" x14ac:dyDescent="0.25">
      <c r="B161" s="172"/>
      <c r="C161" s="175" t="s">
        <v>589</v>
      </c>
      <c r="D161" s="219">
        <v>25</v>
      </c>
    </row>
    <row r="162" spans="2:6" x14ac:dyDescent="0.25">
      <c r="B162" s="172"/>
      <c r="C162" s="175" t="s">
        <v>567</v>
      </c>
      <c r="D162" s="219">
        <v>25</v>
      </c>
    </row>
    <row r="163" spans="2:6" x14ac:dyDescent="0.25">
      <c r="B163" s="172"/>
      <c r="C163" s="175" t="s">
        <v>727</v>
      </c>
      <c r="D163" s="219">
        <v>17</v>
      </c>
    </row>
    <row r="164" spans="2:6" x14ac:dyDescent="0.25">
      <c r="B164" s="172"/>
      <c r="C164" s="175" t="s">
        <v>663</v>
      </c>
      <c r="D164" s="219">
        <v>10</v>
      </c>
    </row>
    <row r="165" spans="2:6" x14ac:dyDescent="0.25">
      <c r="B165" s="172"/>
      <c r="C165" s="175" t="s">
        <v>617</v>
      </c>
      <c r="D165" s="219">
        <v>0</v>
      </c>
    </row>
    <row r="166" spans="2:6" x14ac:dyDescent="0.25">
      <c r="B166" s="172"/>
      <c r="C166" s="175" t="s">
        <v>712</v>
      </c>
      <c r="D166" s="219">
        <v>0</v>
      </c>
    </row>
    <row r="167" spans="2:6" x14ac:dyDescent="0.25">
      <c r="B167" s="192" t="s">
        <v>748</v>
      </c>
      <c r="C167" s="193"/>
      <c r="D167" s="220">
        <v>225</v>
      </c>
    </row>
    <row r="168" spans="2:6" x14ac:dyDescent="0.25">
      <c r="D168"/>
    </row>
    <row r="169" spans="2:6" x14ac:dyDescent="0.25">
      <c r="D169"/>
    </row>
    <row r="170" spans="2:6" x14ac:dyDescent="0.25">
      <c r="D170"/>
    </row>
    <row r="171" spans="2:6" x14ac:dyDescent="0.25">
      <c r="D171"/>
    </row>
    <row r="172" spans="2:6" x14ac:dyDescent="0.25">
      <c r="D172"/>
    </row>
    <row r="173" spans="2:6" x14ac:dyDescent="0.25">
      <c r="D173"/>
    </row>
    <row r="174" spans="2:6" x14ac:dyDescent="0.25">
      <c r="D174"/>
      <c r="F174" s="105"/>
    </row>
    <row r="175" spans="2:6" x14ac:dyDescent="0.25">
      <c r="D175"/>
      <c r="F175" s="105"/>
    </row>
    <row r="176" spans="2:6" x14ac:dyDescent="0.25">
      <c r="D176"/>
      <c r="F176" s="105"/>
    </row>
    <row r="177" spans="4:6" x14ac:dyDescent="0.25">
      <c r="D177"/>
      <c r="F177" s="105"/>
    </row>
    <row r="178" spans="4:6" x14ac:dyDescent="0.25">
      <c r="D178"/>
      <c r="F178" s="105"/>
    </row>
    <row r="179" spans="4:6" x14ac:dyDescent="0.25">
      <c r="D179"/>
      <c r="F179" s="105"/>
    </row>
    <row r="180" spans="4:6" x14ac:dyDescent="0.25">
      <c r="D180"/>
      <c r="F180" s="105"/>
    </row>
    <row r="181" spans="4:6" x14ac:dyDescent="0.25">
      <c r="D181"/>
      <c r="F181" s="105"/>
    </row>
    <row r="182" spans="4:6" x14ac:dyDescent="0.25">
      <c r="D182"/>
      <c r="F182" s="105"/>
    </row>
    <row r="183" spans="4:6" x14ac:dyDescent="0.25">
      <c r="D183"/>
      <c r="F183" s="105"/>
    </row>
    <row r="184" spans="4:6" x14ac:dyDescent="0.25">
      <c r="D184"/>
      <c r="F184" s="105"/>
    </row>
    <row r="185" spans="4:6" x14ac:dyDescent="0.25">
      <c r="D185"/>
      <c r="F185" s="105"/>
    </row>
    <row r="186" spans="4:6" x14ac:dyDescent="0.25">
      <c r="D186"/>
      <c r="F186" s="105"/>
    </row>
    <row r="187" spans="4:6" x14ac:dyDescent="0.25">
      <c r="D187"/>
      <c r="F187" s="105"/>
    </row>
    <row r="188" spans="4:6" x14ac:dyDescent="0.25">
      <c r="D188"/>
      <c r="F188" s="105"/>
    </row>
    <row r="189" spans="4:6" x14ac:dyDescent="0.25">
      <c r="D189"/>
      <c r="F189" s="105"/>
    </row>
    <row r="190" spans="4:6" x14ac:dyDescent="0.25">
      <c r="D190"/>
    </row>
    <row r="191" spans="4:6" x14ac:dyDescent="0.25">
      <c r="D191"/>
    </row>
    <row r="192" spans="4:6" x14ac:dyDescent="0.25">
      <c r="D192"/>
    </row>
    <row r="193" spans="4:4" x14ac:dyDescent="0.25">
      <c r="D193"/>
    </row>
    <row r="194" spans="4:4" x14ac:dyDescent="0.25">
      <c r="D194"/>
    </row>
    <row r="195" spans="4:4" x14ac:dyDescent="0.25">
      <c r="D195"/>
    </row>
    <row r="196" spans="4:4" x14ac:dyDescent="0.25">
      <c r="D196"/>
    </row>
    <row r="197" spans="4:4" x14ac:dyDescent="0.25">
      <c r="D197"/>
    </row>
    <row r="198" spans="4:4" x14ac:dyDescent="0.25">
      <c r="D198"/>
    </row>
    <row r="199" spans="4:4" x14ac:dyDescent="0.25">
      <c r="D199"/>
    </row>
    <row r="200" spans="4:4" x14ac:dyDescent="0.25">
      <c r="D200"/>
    </row>
    <row r="201" spans="4:4" x14ac:dyDescent="0.25">
      <c r="D201"/>
    </row>
    <row r="202" spans="4:4" x14ac:dyDescent="0.25">
      <c r="D202"/>
    </row>
    <row r="203" spans="4:4" x14ac:dyDescent="0.25">
      <c r="D203"/>
    </row>
    <row r="204" spans="4:4" x14ac:dyDescent="0.25">
      <c r="D204"/>
    </row>
    <row r="205" spans="4:4" x14ac:dyDescent="0.25">
      <c r="D205"/>
    </row>
    <row r="206" spans="4:4" x14ac:dyDescent="0.25">
      <c r="D206"/>
    </row>
    <row r="207" spans="4:4" x14ac:dyDescent="0.25">
      <c r="D207"/>
    </row>
    <row r="208" spans="4:4" x14ac:dyDescent="0.25">
      <c r="D208"/>
    </row>
    <row r="209" spans="4:4" x14ac:dyDescent="0.25">
      <c r="D209"/>
    </row>
    <row r="210" spans="4:4" x14ac:dyDescent="0.25">
      <c r="D210"/>
    </row>
    <row r="211" spans="4:4" x14ac:dyDescent="0.25">
      <c r="D211"/>
    </row>
    <row r="212" spans="4:4" x14ac:dyDescent="0.25">
      <c r="D212"/>
    </row>
  </sheetData>
  <hyperlinks>
    <hyperlink ref="A1" location="HOME!A1" display="HOME"/>
    <hyperlink ref="A10" location="statistieken!A1" display="statistieken"/>
    <hyperlink ref="A9" location="spelregels!A1" display="spelregels"/>
    <hyperlink ref="A8" location="'teams bekijken'!A1" display="teams bekijken"/>
    <hyperlink ref="A6" location="nieuwelingen!A1" display="nieuwelingen"/>
    <hyperlink ref="A5" location="week!A1" display="week"/>
    <hyperlink ref="A4" location="ploegen!A1" display="ploegen"/>
    <hyperlink ref="A3" location="individu!A1" display="individu"/>
    <hyperlink ref="A12" r:id="rId3"/>
    <hyperlink ref="A11" r:id="rId4"/>
  </hyperlinks>
  <pageMargins left="0.7" right="0.7" top="0.75" bottom="0.75" header="0.3" footer="0.3"/>
  <pageSetup paperSize="9" orientation="portrait" r:id="rId5"/>
  <drawing r:id="rId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5"/>
  <sheetViews>
    <sheetView topLeftCell="A64" zoomScaleNormal="100" workbookViewId="0">
      <selection activeCell="F17" sqref="F17:H17"/>
    </sheetView>
  </sheetViews>
  <sheetFormatPr defaultColWidth="8.85546875" defaultRowHeight="15" x14ac:dyDescent="0.25"/>
  <cols>
    <col min="1" max="1" width="15.85546875" bestFit="1" customWidth="1"/>
    <col min="2" max="2" width="10.42578125" customWidth="1"/>
    <col min="3" max="3" width="25.42578125" customWidth="1"/>
    <col min="4" max="4" width="23.85546875" customWidth="1"/>
    <col min="5" max="5" width="13.140625" customWidth="1"/>
    <col min="6" max="6" width="16.140625" bestFit="1" customWidth="1"/>
    <col min="7" max="7" width="14.140625" style="205" customWidth="1"/>
    <col min="8" max="8" width="9" customWidth="1"/>
  </cols>
  <sheetData>
    <row r="1" spans="1:8" ht="16.5" thickBot="1" x14ac:dyDescent="0.3">
      <c r="A1" s="1" t="s">
        <v>0</v>
      </c>
    </row>
    <row r="2" spans="1:8" ht="15.75" x14ac:dyDescent="0.25">
      <c r="A2" s="2" t="s">
        <v>1</v>
      </c>
    </row>
    <row r="3" spans="1:8" ht="15.75" x14ac:dyDescent="0.25">
      <c r="A3" s="6" t="s">
        <v>11</v>
      </c>
    </row>
    <row r="4" spans="1:8" ht="15.75" x14ac:dyDescent="0.25">
      <c r="A4" s="6" t="s">
        <v>2</v>
      </c>
    </row>
    <row r="5" spans="1:8" ht="15.75" x14ac:dyDescent="0.25">
      <c r="A5" s="6" t="s">
        <v>3</v>
      </c>
    </row>
    <row r="6" spans="1:8" ht="16.5" thickBot="1" x14ac:dyDescent="0.3">
      <c r="A6" s="6" t="s">
        <v>4</v>
      </c>
    </row>
    <row r="7" spans="1:8" ht="15.75" x14ac:dyDescent="0.25">
      <c r="A7" s="3" t="s">
        <v>5</v>
      </c>
    </row>
    <row r="8" spans="1:8" ht="15.75" x14ac:dyDescent="0.25">
      <c r="A8" s="5" t="s">
        <v>6</v>
      </c>
    </row>
    <row r="9" spans="1:8" ht="15.75" x14ac:dyDescent="0.25">
      <c r="A9" s="5" t="s">
        <v>7</v>
      </c>
    </row>
    <row r="10" spans="1:8" ht="15.75" x14ac:dyDescent="0.25">
      <c r="A10" s="5" t="s">
        <v>9</v>
      </c>
    </row>
    <row r="11" spans="1:8" ht="15.75" x14ac:dyDescent="0.25">
      <c r="A11" s="5" t="s">
        <v>10</v>
      </c>
    </row>
    <row r="12" spans="1:8" ht="16.5" thickBot="1" x14ac:dyDescent="0.3">
      <c r="A12" s="4" t="s">
        <v>8</v>
      </c>
    </row>
    <row r="13" spans="1:8" x14ac:dyDescent="0.25">
      <c r="A13" s="154"/>
    </row>
    <row r="14" spans="1:8" x14ac:dyDescent="0.25">
      <c r="B14" t="s">
        <v>120</v>
      </c>
      <c r="C14" s="104">
        <f>IF(Deelnemers!AU2&lt;10,1,IF(Deelnemers!AU2&lt;16,2,3))</f>
        <v>1</v>
      </c>
      <c r="H14" s="102"/>
    </row>
    <row r="15" spans="1:8" x14ac:dyDescent="0.25">
      <c r="H15" s="102"/>
    </row>
    <row r="16" spans="1:8" s="195" customFormat="1" x14ac:dyDescent="0.25">
      <c r="B16" s="196" t="s">
        <v>12</v>
      </c>
      <c r="C16" s="197" t="s">
        <v>151</v>
      </c>
      <c r="D16" s="197" t="s">
        <v>274</v>
      </c>
      <c r="E16" s="198" t="s">
        <v>118</v>
      </c>
      <c r="F16" s="197" t="s">
        <v>116</v>
      </c>
      <c r="G16" s="206" t="s">
        <v>275</v>
      </c>
      <c r="H16" s="199"/>
    </row>
    <row r="17" spans="2:8" x14ac:dyDescent="0.25">
      <c r="B17" s="211">
        <f>RANK(G17,G$17:G$185)</f>
        <v>1</v>
      </c>
      <c r="C17" s="175" t="s">
        <v>595</v>
      </c>
      <c r="D17" s="154" t="s">
        <v>594</v>
      </c>
      <c r="E17" s="232">
        <v>37</v>
      </c>
      <c r="F17" s="154" t="s">
        <v>14</v>
      </c>
      <c r="G17" s="207">
        <v>149</v>
      </c>
      <c r="H17" s="103"/>
    </row>
    <row r="18" spans="2:8" x14ac:dyDescent="0.25">
      <c r="B18" s="211">
        <f t="shared" ref="B18:B81" si="0">RANK(G18,G$17:G$185)</f>
        <v>2</v>
      </c>
      <c r="C18" s="175" t="s">
        <v>626</v>
      </c>
      <c r="D18" s="154" t="s">
        <v>625</v>
      </c>
      <c r="E18" s="232">
        <v>58</v>
      </c>
      <c r="F18" s="154" t="s">
        <v>14</v>
      </c>
      <c r="G18" s="207">
        <v>118</v>
      </c>
      <c r="H18" s="103"/>
    </row>
    <row r="19" spans="2:8" x14ac:dyDescent="0.25">
      <c r="B19" s="211">
        <f t="shared" si="0"/>
        <v>3</v>
      </c>
      <c r="C19" s="244" t="s">
        <v>705</v>
      </c>
      <c r="D19" s="245" t="s">
        <v>704</v>
      </c>
      <c r="E19" s="232">
        <v>107</v>
      </c>
      <c r="F19" s="154" t="s">
        <v>14</v>
      </c>
      <c r="G19" s="207">
        <v>89</v>
      </c>
      <c r="H19" s="103"/>
    </row>
    <row r="20" spans="2:8" x14ac:dyDescent="0.25">
      <c r="B20" s="211">
        <f t="shared" si="0"/>
        <v>4</v>
      </c>
      <c r="C20" s="175" t="s">
        <v>697</v>
      </c>
      <c r="D20" s="154" t="s">
        <v>603</v>
      </c>
      <c r="E20" s="232">
        <v>103</v>
      </c>
      <c r="F20" s="154" t="s">
        <v>217</v>
      </c>
      <c r="G20" s="207">
        <v>83</v>
      </c>
      <c r="H20" s="103"/>
    </row>
    <row r="21" spans="2:8" x14ac:dyDescent="0.25">
      <c r="B21" s="211">
        <f t="shared" si="0"/>
        <v>5</v>
      </c>
      <c r="C21" s="175" t="s">
        <v>730</v>
      </c>
      <c r="D21" s="154" t="s">
        <v>731</v>
      </c>
      <c r="E21" s="232">
        <v>123</v>
      </c>
      <c r="F21" s="154" t="s">
        <v>14</v>
      </c>
      <c r="G21" s="207">
        <v>80</v>
      </c>
      <c r="H21" s="103"/>
    </row>
    <row r="22" spans="2:8" x14ac:dyDescent="0.25">
      <c r="B22" s="211">
        <f t="shared" si="0"/>
        <v>5</v>
      </c>
      <c r="C22" s="244" t="s">
        <v>579</v>
      </c>
      <c r="D22" s="154" t="s">
        <v>578</v>
      </c>
      <c r="E22" s="232">
        <v>26</v>
      </c>
      <c r="F22" s="154" t="s">
        <v>14</v>
      </c>
      <c r="G22" s="207">
        <v>80</v>
      </c>
      <c r="H22" s="103"/>
    </row>
    <row r="23" spans="2:8" x14ac:dyDescent="0.25">
      <c r="B23" s="211">
        <f t="shared" si="0"/>
        <v>5</v>
      </c>
      <c r="C23" s="244" t="s">
        <v>572</v>
      </c>
      <c r="D23" s="154" t="s">
        <v>571</v>
      </c>
      <c r="E23" s="232">
        <v>21</v>
      </c>
      <c r="F23" s="154" t="s">
        <v>14</v>
      </c>
      <c r="G23" s="207">
        <v>80</v>
      </c>
      <c r="H23" s="103"/>
    </row>
    <row r="24" spans="2:8" x14ac:dyDescent="0.25">
      <c r="B24" s="211">
        <f t="shared" si="0"/>
        <v>5</v>
      </c>
      <c r="C24" s="175" t="s">
        <v>716</v>
      </c>
      <c r="D24" s="154" t="s">
        <v>711</v>
      </c>
      <c r="E24" s="232">
        <v>111</v>
      </c>
      <c r="F24" s="154" t="s">
        <v>14</v>
      </c>
      <c r="G24" s="207">
        <v>80</v>
      </c>
      <c r="H24" s="103"/>
    </row>
    <row r="25" spans="2:8" x14ac:dyDescent="0.25">
      <c r="B25" s="211">
        <f t="shared" si="0"/>
        <v>9</v>
      </c>
      <c r="C25" s="244" t="s">
        <v>585</v>
      </c>
      <c r="D25" s="154" t="s">
        <v>586</v>
      </c>
      <c r="E25" s="232">
        <v>31</v>
      </c>
      <c r="F25" s="154" t="s">
        <v>14</v>
      </c>
      <c r="G25" s="207">
        <v>79</v>
      </c>
      <c r="H25" s="103"/>
    </row>
    <row r="26" spans="2:8" x14ac:dyDescent="0.25">
      <c r="B26" s="211">
        <f t="shared" si="0"/>
        <v>10</v>
      </c>
      <c r="C26" s="175" t="s">
        <v>720</v>
      </c>
      <c r="D26" s="154" t="s">
        <v>14</v>
      </c>
      <c r="E26" s="232">
        <v>115</v>
      </c>
      <c r="F26" s="154" t="s">
        <v>14</v>
      </c>
      <c r="G26" s="207">
        <v>74</v>
      </c>
      <c r="H26" s="103"/>
    </row>
    <row r="27" spans="2:8" x14ac:dyDescent="0.25">
      <c r="B27" s="211">
        <f t="shared" si="0"/>
        <v>11</v>
      </c>
      <c r="C27" s="175" t="s">
        <v>607</v>
      </c>
      <c r="D27" s="154" t="s">
        <v>14</v>
      </c>
      <c r="E27" s="232">
        <v>44</v>
      </c>
      <c r="F27" s="154" t="s">
        <v>14</v>
      </c>
      <c r="G27" s="207">
        <v>70</v>
      </c>
      <c r="H27" s="103"/>
    </row>
    <row r="28" spans="2:8" x14ac:dyDescent="0.25">
      <c r="B28" s="211">
        <f t="shared" si="0"/>
        <v>11</v>
      </c>
      <c r="C28" s="244" t="s">
        <v>545</v>
      </c>
      <c r="D28" s="244" t="s">
        <v>546</v>
      </c>
      <c r="E28" s="232">
        <v>4</v>
      </c>
      <c r="F28" s="154" t="s">
        <v>14</v>
      </c>
      <c r="G28" s="207">
        <v>70</v>
      </c>
      <c r="H28" s="103"/>
    </row>
    <row r="29" spans="2:8" x14ac:dyDescent="0.25">
      <c r="B29" s="211">
        <f t="shared" si="0"/>
        <v>11</v>
      </c>
      <c r="C29" s="175" t="s">
        <v>651</v>
      </c>
      <c r="D29" s="154" t="s">
        <v>650</v>
      </c>
      <c r="E29" s="232">
        <v>74</v>
      </c>
      <c r="F29" s="154" t="s">
        <v>14</v>
      </c>
      <c r="G29" s="207">
        <v>70</v>
      </c>
      <c r="H29" s="103"/>
    </row>
    <row r="30" spans="2:8" x14ac:dyDescent="0.25">
      <c r="B30" s="211">
        <f t="shared" si="0"/>
        <v>14</v>
      </c>
      <c r="C30" s="244" t="s">
        <v>708</v>
      </c>
      <c r="D30" s="154" t="s">
        <v>709</v>
      </c>
      <c r="E30" s="232">
        <v>109</v>
      </c>
      <c r="F30" s="154" t="s">
        <v>14</v>
      </c>
      <c r="G30" s="207">
        <v>64</v>
      </c>
      <c r="H30" s="103"/>
    </row>
    <row r="31" spans="2:8" x14ac:dyDescent="0.25">
      <c r="B31" s="211">
        <f t="shared" si="0"/>
        <v>15</v>
      </c>
      <c r="C31" s="244" t="s">
        <v>553</v>
      </c>
      <c r="D31" s="244" t="s">
        <v>552</v>
      </c>
      <c r="E31" s="232">
        <v>8</v>
      </c>
      <c r="F31" s="154" t="s">
        <v>14</v>
      </c>
      <c r="G31" s="207">
        <v>62</v>
      </c>
      <c r="H31" s="103"/>
    </row>
    <row r="32" spans="2:8" x14ac:dyDescent="0.25">
      <c r="B32" s="211">
        <f t="shared" si="0"/>
        <v>15</v>
      </c>
      <c r="C32" s="244" t="s">
        <v>694</v>
      </c>
      <c r="D32" s="154" t="s">
        <v>693</v>
      </c>
      <c r="E32" s="232">
        <v>101</v>
      </c>
      <c r="F32" s="154" t="s">
        <v>14</v>
      </c>
      <c r="G32" s="207">
        <v>62</v>
      </c>
      <c r="H32" s="103"/>
    </row>
    <row r="33" spans="2:8" x14ac:dyDescent="0.25">
      <c r="B33" s="211">
        <f t="shared" si="0"/>
        <v>17</v>
      </c>
      <c r="C33" s="244" t="s">
        <v>654</v>
      </c>
      <c r="D33" s="154" t="s">
        <v>14</v>
      </c>
      <c r="E33" s="232">
        <v>76</v>
      </c>
      <c r="F33" s="154" t="s">
        <v>14</v>
      </c>
      <c r="G33" s="207">
        <v>60</v>
      </c>
      <c r="H33" s="103"/>
    </row>
    <row r="34" spans="2:8" x14ac:dyDescent="0.25">
      <c r="B34" s="211">
        <f t="shared" si="0"/>
        <v>17</v>
      </c>
      <c r="C34" s="244" t="s">
        <v>542</v>
      </c>
      <c r="D34" s="245" t="s">
        <v>543</v>
      </c>
      <c r="E34" s="232">
        <v>3</v>
      </c>
      <c r="F34" s="154" t="s">
        <v>544</v>
      </c>
      <c r="G34" s="207">
        <v>60</v>
      </c>
      <c r="H34" s="103"/>
    </row>
    <row r="35" spans="2:8" x14ac:dyDescent="0.25">
      <c r="B35" s="211">
        <f t="shared" si="0"/>
        <v>17</v>
      </c>
      <c r="C35" s="244" t="s">
        <v>692</v>
      </c>
      <c r="D35" s="154" t="s">
        <v>14</v>
      </c>
      <c r="E35" s="232">
        <v>100</v>
      </c>
      <c r="F35" s="154" t="s">
        <v>14</v>
      </c>
      <c r="G35" s="207">
        <v>60</v>
      </c>
      <c r="H35" s="103"/>
    </row>
    <row r="36" spans="2:8" x14ac:dyDescent="0.25">
      <c r="B36" s="211">
        <f t="shared" si="0"/>
        <v>17</v>
      </c>
      <c r="C36" s="175" t="s">
        <v>581</v>
      </c>
      <c r="D36" s="154" t="s">
        <v>14</v>
      </c>
      <c r="E36" s="232">
        <v>28</v>
      </c>
      <c r="F36" s="154" t="s">
        <v>14</v>
      </c>
      <c r="G36" s="207">
        <v>60</v>
      </c>
      <c r="H36" s="103"/>
    </row>
    <row r="37" spans="2:8" x14ac:dyDescent="0.25">
      <c r="B37" s="211">
        <f t="shared" si="0"/>
        <v>21</v>
      </c>
      <c r="C37" s="175" t="s">
        <v>726</v>
      </c>
      <c r="D37" s="154" t="s">
        <v>14</v>
      </c>
      <c r="E37" s="232">
        <v>119</v>
      </c>
      <c r="F37" s="154" t="s">
        <v>671</v>
      </c>
      <c r="G37" s="207">
        <v>58</v>
      </c>
      <c r="H37" s="103"/>
    </row>
    <row r="38" spans="2:8" x14ac:dyDescent="0.25">
      <c r="B38" s="211">
        <f t="shared" si="0"/>
        <v>22</v>
      </c>
      <c r="C38" s="244" t="s">
        <v>619</v>
      </c>
      <c r="D38" s="154" t="s">
        <v>14</v>
      </c>
      <c r="E38" s="232">
        <v>53</v>
      </c>
      <c r="F38" s="154" t="s">
        <v>14</v>
      </c>
      <c r="G38" s="207">
        <v>55</v>
      </c>
      <c r="H38" s="103"/>
    </row>
    <row r="39" spans="2:8" x14ac:dyDescent="0.25">
      <c r="B39" s="211">
        <f t="shared" si="0"/>
        <v>23</v>
      </c>
      <c r="C39" s="175" t="s">
        <v>673</v>
      </c>
      <c r="D39" s="154" t="s">
        <v>14</v>
      </c>
      <c r="E39" s="232">
        <v>88</v>
      </c>
      <c r="F39" s="154" t="s">
        <v>14</v>
      </c>
      <c r="G39" s="207">
        <v>54</v>
      </c>
      <c r="H39" s="103"/>
    </row>
    <row r="40" spans="2:8" x14ac:dyDescent="0.25">
      <c r="B40" s="211">
        <f t="shared" si="0"/>
        <v>24</v>
      </c>
      <c r="C40" s="244" t="s">
        <v>638</v>
      </c>
      <c r="D40" s="245" t="s">
        <v>637</v>
      </c>
      <c r="E40" s="232">
        <v>65</v>
      </c>
      <c r="F40" s="154" t="s">
        <v>14</v>
      </c>
      <c r="G40" s="207">
        <v>53</v>
      </c>
      <c r="H40" s="103"/>
    </row>
    <row r="41" spans="2:8" x14ac:dyDescent="0.25">
      <c r="B41" s="211">
        <f t="shared" si="0"/>
        <v>24</v>
      </c>
      <c r="C41" s="244" t="s">
        <v>613</v>
      </c>
      <c r="D41" s="154" t="s">
        <v>14</v>
      </c>
      <c r="E41" s="232">
        <v>48</v>
      </c>
      <c r="F41" s="154" t="s">
        <v>14</v>
      </c>
      <c r="G41" s="207">
        <v>53</v>
      </c>
      <c r="H41" s="103"/>
    </row>
    <row r="42" spans="2:8" x14ac:dyDescent="0.25">
      <c r="B42" s="211">
        <f t="shared" si="0"/>
        <v>24</v>
      </c>
      <c r="C42" s="175" t="s">
        <v>614</v>
      </c>
      <c r="D42" s="154" t="s">
        <v>14</v>
      </c>
      <c r="E42" s="232">
        <v>49</v>
      </c>
      <c r="F42" s="154" t="s">
        <v>613</v>
      </c>
      <c r="G42" s="207">
        <v>53</v>
      </c>
      <c r="H42" s="103"/>
    </row>
    <row r="43" spans="2:8" x14ac:dyDescent="0.25">
      <c r="B43" s="211">
        <f t="shared" si="0"/>
        <v>27</v>
      </c>
      <c r="C43" s="244" t="s">
        <v>562</v>
      </c>
      <c r="D43" s="154" t="s">
        <v>14</v>
      </c>
      <c r="E43" s="232">
        <v>15</v>
      </c>
      <c r="F43" s="154" t="s">
        <v>14</v>
      </c>
      <c r="G43" s="207">
        <v>50</v>
      </c>
      <c r="H43" s="103"/>
    </row>
    <row r="44" spans="2:8" x14ac:dyDescent="0.25">
      <c r="B44" s="211">
        <f t="shared" si="0"/>
        <v>27</v>
      </c>
      <c r="C44" s="244" t="s">
        <v>703</v>
      </c>
      <c r="D44" s="154" t="s">
        <v>701</v>
      </c>
      <c r="E44" s="232">
        <v>105</v>
      </c>
      <c r="F44" s="154" t="s">
        <v>702</v>
      </c>
      <c r="G44" s="207">
        <v>50</v>
      </c>
      <c r="H44" s="103"/>
    </row>
    <row r="45" spans="2:8" x14ac:dyDescent="0.25">
      <c r="B45" s="211">
        <f t="shared" si="0"/>
        <v>27</v>
      </c>
      <c r="C45" s="244" t="s">
        <v>728</v>
      </c>
      <c r="D45" s="154" t="s">
        <v>14</v>
      </c>
      <c r="E45" s="232">
        <v>121</v>
      </c>
      <c r="F45" s="154" t="s">
        <v>14</v>
      </c>
      <c r="G45" s="207">
        <v>50</v>
      </c>
      <c r="H45" s="103"/>
    </row>
    <row r="46" spans="2:8" x14ac:dyDescent="0.25">
      <c r="B46" s="211">
        <f t="shared" si="0"/>
        <v>27</v>
      </c>
      <c r="C46" s="244" t="s">
        <v>548</v>
      </c>
      <c r="D46" s="154" t="s">
        <v>547</v>
      </c>
      <c r="E46" s="232">
        <v>5</v>
      </c>
      <c r="F46" s="154" t="s">
        <v>14</v>
      </c>
      <c r="G46" s="207">
        <v>50</v>
      </c>
      <c r="H46" s="103"/>
    </row>
    <row r="47" spans="2:8" x14ac:dyDescent="0.25">
      <c r="B47" s="211">
        <f t="shared" si="0"/>
        <v>27</v>
      </c>
      <c r="C47" s="175" t="s">
        <v>582</v>
      </c>
      <c r="D47" s="154" t="s">
        <v>583</v>
      </c>
      <c r="E47" s="232">
        <v>29</v>
      </c>
      <c r="F47" s="154" t="s">
        <v>14</v>
      </c>
      <c r="G47" s="207">
        <v>50</v>
      </c>
      <c r="H47" s="103"/>
    </row>
    <row r="48" spans="2:8" x14ac:dyDescent="0.25">
      <c r="B48" s="211">
        <f t="shared" si="0"/>
        <v>27</v>
      </c>
      <c r="C48" s="244" t="s">
        <v>611</v>
      </c>
      <c r="D48" s="154" t="s">
        <v>14</v>
      </c>
      <c r="E48" s="232">
        <v>46</v>
      </c>
      <c r="F48" s="154" t="s">
        <v>14</v>
      </c>
      <c r="G48" s="207">
        <v>50</v>
      </c>
      <c r="H48" s="103"/>
    </row>
    <row r="49" spans="2:8" x14ac:dyDescent="0.25">
      <c r="B49" s="211">
        <f t="shared" si="0"/>
        <v>27</v>
      </c>
      <c r="C49" s="244" t="s">
        <v>633</v>
      </c>
      <c r="D49" s="154" t="s">
        <v>634</v>
      </c>
      <c r="E49" s="232">
        <v>63</v>
      </c>
      <c r="F49" s="154" t="s">
        <v>14</v>
      </c>
      <c r="G49" s="207">
        <v>50</v>
      </c>
      <c r="H49" s="103"/>
    </row>
    <row r="50" spans="2:8" x14ac:dyDescent="0.25">
      <c r="B50" s="211">
        <f t="shared" si="0"/>
        <v>27</v>
      </c>
      <c r="C50" s="244" t="s">
        <v>644</v>
      </c>
      <c r="D50" s="154" t="s">
        <v>14</v>
      </c>
      <c r="E50" s="232">
        <v>70</v>
      </c>
      <c r="F50" s="154" t="s">
        <v>14</v>
      </c>
      <c r="G50" s="207">
        <v>50</v>
      </c>
      <c r="H50" s="103"/>
    </row>
    <row r="51" spans="2:8" x14ac:dyDescent="0.25">
      <c r="B51" s="211">
        <f t="shared" si="0"/>
        <v>35</v>
      </c>
      <c r="C51" s="244" t="s">
        <v>686</v>
      </c>
      <c r="D51" s="154" t="s">
        <v>14</v>
      </c>
      <c r="E51" s="232">
        <v>96</v>
      </c>
      <c r="F51" s="154" t="s">
        <v>14</v>
      </c>
      <c r="G51" s="207">
        <v>47</v>
      </c>
      <c r="H51" s="103"/>
    </row>
    <row r="52" spans="2:8" x14ac:dyDescent="0.25">
      <c r="B52" s="211">
        <f t="shared" si="0"/>
        <v>36</v>
      </c>
      <c r="C52" s="244" t="s">
        <v>604</v>
      </c>
      <c r="D52" s="154" t="s">
        <v>603</v>
      </c>
      <c r="E52" s="232">
        <v>42</v>
      </c>
      <c r="F52" s="154" t="s">
        <v>14</v>
      </c>
      <c r="G52" s="207">
        <v>45</v>
      </c>
      <c r="H52" s="103"/>
    </row>
    <row r="53" spans="2:8" x14ac:dyDescent="0.25">
      <c r="B53" s="211">
        <f t="shared" si="0"/>
        <v>36</v>
      </c>
      <c r="C53" s="244" t="s">
        <v>569</v>
      </c>
      <c r="D53" s="154" t="s">
        <v>568</v>
      </c>
      <c r="E53" s="232">
        <v>20</v>
      </c>
      <c r="F53" s="154" t="s">
        <v>14</v>
      </c>
      <c r="G53" s="207">
        <v>45</v>
      </c>
      <c r="H53" s="103"/>
    </row>
    <row r="54" spans="2:8" x14ac:dyDescent="0.25">
      <c r="B54" s="211">
        <f t="shared" si="0"/>
        <v>36</v>
      </c>
      <c r="C54" s="175" t="s">
        <v>624</v>
      </c>
      <c r="D54" s="154" t="s">
        <v>623</v>
      </c>
      <c r="E54" s="232">
        <v>57</v>
      </c>
      <c r="F54" s="154" t="s">
        <v>14</v>
      </c>
      <c r="G54" s="207">
        <v>45</v>
      </c>
      <c r="H54" s="103"/>
    </row>
    <row r="55" spans="2:8" x14ac:dyDescent="0.25">
      <c r="B55" s="211">
        <f t="shared" si="0"/>
        <v>36</v>
      </c>
      <c r="C55" s="175" t="s">
        <v>691</v>
      </c>
      <c r="D55" s="154" t="s">
        <v>690</v>
      </c>
      <c r="E55" s="232">
        <v>99</v>
      </c>
      <c r="F55" s="154" t="s">
        <v>14</v>
      </c>
      <c r="G55" s="207">
        <v>45</v>
      </c>
      <c r="H55" s="103"/>
    </row>
    <row r="56" spans="2:8" x14ac:dyDescent="0.25">
      <c r="B56" s="211">
        <f t="shared" si="0"/>
        <v>36</v>
      </c>
      <c r="C56" s="175" t="s">
        <v>601</v>
      </c>
      <c r="D56" s="154" t="s">
        <v>602</v>
      </c>
      <c r="E56" s="232">
        <v>41</v>
      </c>
      <c r="F56" s="154" t="s">
        <v>600</v>
      </c>
      <c r="G56" s="207">
        <v>45</v>
      </c>
      <c r="H56" s="103"/>
    </row>
    <row r="57" spans="2:8" x14ac:dyDescent="0.25">
      <c r="B57" s="211">
        <f t="shared" si="0"/>
        <v>36</v>
      </c>
      <c r="C57" s="244" t="s">
        <v>549</v>
      </c>
      <c r="D57" s="154" t="s">
        <v>14</v>
      </c>
      <c r="E57" s="232">
        <v>6</v>
      </c>
      <c r="F57" s="154" t="s">
        <v>14</v>
      </c>
      <c r="G57" s="207">
        <v>45</v>
      </c>
      <c r="H57" s="103"/>
    </row>
    <row r="58" spans="2:8" x14ac:dyDescent="0.25">
      <c r="B58" s="211">
        <f t="shared" si="0"/>
        <v>36</v>
      </c>
      <c r="C58" s="175" t="s">
        <v>658</v>
      </c>
      <c r="D58" s="154" t="s">
        <v>657</v>
      </c>
      <c r="E58" s="232">
        <v>78</v>
      </c>
      <c r="F58" s="154" t="s">
        <v>14</v>
      </c>
      <c r="G58" s="207">
        <v>45</v>
      </c>
      <c r="H58" s="103"/>
    </row>
    <row r="59" spans="2:8" x14ac:dyDescent="0.25">
      <c r="B59" s="211">
        <f t="shared" si="0"/>
        <v>36</v>
      </c>
      <c r="C59" s="244" t="s">
        <v>577</v>
      </c>
      <c r="D59" s="154" t="s">
        <v>14</v>
      </c>
      <c r="E59" s="232">
        <v>25</v>
      </c>
      <c r="F59" s="154" t="s">
        <v>14</v>
      </c>
      <c r="G59" s="207">
        <v>45</v>
      </c>
      <c r="H59" s="103"/>
    </row>
    <row r="60" spans="2:8" x14ac:dyDescent="0.25">
      <c r="B60" s="211">
        <f t="shared" si="0"/>
        <v>36</v>
      </c>
      <c r="C60" s="244" t="s">
        <v>622</v>
      </c>
      <c r="D60" s="245" t="s">
        <v>621</v>
      </c>
      <c r="E60" s="232">
        <v>55</v>
      </c>
      <c r="F60" s="154" t="s">
        <v>14</v>
      </c>
      <c r="G60" s="207">
        <v>45</v>
      </c>
      <c r="H60" s="103"/>
    </row>
    <row r="61" spans="2:8" x14ac:dyDescent="0.25">
      <c r="B61" s="211">
        <f t="shared" si="0"/>
        <v>36</v>
      </c>
      <c r="C61" s="244" t="s">
        <v>550</v>
      </c>
      <c r="D61" s="154" t="s">
        <v>551</v>
      </c>
      <c r="E61" s="232">
        <v>7</v>
      </c>
      <c r="F61" s="154" t="s">
        <v>14</v>
      </c>
      <c r="G61" s="207">
        <v>45</v>
      </c>
      <c r="H61" s="103"/>
    </row>
    <row r="62" spans="2:8" x14ac:dyDescent="0.25">
      <c r="B62" s="211">
        <f t="shared" si="0"/>
        <v>36</v>
      </c>
      <c r="C62" s="244" t="s">
        <v>217</v>
      </c>
      <c r="D62" s="154" t="s">
        <v>574</v>
      </c>
      <c r="E62" s="232">
        <v>23</v>
      </c>
      <c r="F62" s="154" t="s">
        <v>14</v>
      </c>
      <c r="G62" s="207">
        <v>45</v>
      </c>
      <c r="H62" s="103"/>
    </row>
    <row r="63" spans="2:8" x14ac:dyDescent="0.25">
      <c r="B63" s="211">
        <f t="shared" si="0"/>
        <v>36</v>
      </c>
      <c r="C63" s="175" t="s">
        <v>660</v>
      </c>
      <c r="D63" s="154" t="s">
        <v>659</v>
      </c>
      <c r="E63" s="232">
        <v>79</v>
      </c>
      <c r="F63" s="154" t="s">
        <v>14</v>
      </c>
      <c r="G63" s="207">
        <v>45</v>
      </c>
      <c r="H63" s="103"/>
    </row>
    <row r="64" spans="2:8" x14ac:dyDescent="0.25">
      <c r="B64" s="211">
        <f t="shared" si="0"/>
        <v>36</v>
      </c>
      <c r="C64" s="244" t="s">
        <v>242</v>
      </c>
      <c r="D64" s="154" t="s">
        <v>14</v>
      </c>
      <c r="E64" s="232">
        <v>56</v>
      </c>
      <c r="F64" s="154" t="s">
        <v>14</v>
      </c>
      <c r="G64" s="207">
        <v>45</v>
      </c>
      <c r="H64" s="103"/>
    </row>
    <row r="65" spans="2:8" x14ac:dyDescent="0.25">
      <c r="B65" s="211">
        <f t="shared" si="0"/>
        <v>36</v>
      </c>
      <c r="C65" s="175" t="s">
        <v>685</v>
      </c>
      <c r="D65" s="154" t="s">
        <v>14</v>
      </c>
      <c r="E65" s="232">
        <v>95</v>
      </c>
      <c r="F65" s="154" t="s">
        <v>14</v>
      </c>
      <c r="G65" s="207">
        <v>45</v>
      </c>
      <c r="H65" s="103"/>
    </row>
    <row r="66" spans="2:8" x14ac:dyDescent="0.25">
      <c r="B66" s="211">
        <f t="shared" si="0"/>
        <v>36</v>
      </c>
      <c r="C66" s="244" t="s">
        <v>575</v>
      </c>
      <c r="D66" s="154" t="s">
        <v>576</v>
      </c>
      <c r="E66" s="232">
        <v>24</v>
      </c>
      <c r="F66" s="154" t="s">
        <v>14</v>
      </c>
      <c r="G66" s="207">
        <v>45</v>
      </c>
      <c r="H66" s="103"/>
    </row>
    <row r="67" spans="2:8" x14ac:dyDescent="0.25">
      <c r="B67" s="211">
        <f t="shared" si="0"/>
        <v>36</v>
      </c>
      <c r="C67" s="244" t="s">
        <v>631</v>
      </c>
      <c r="D67" s="245" t="s">
        <v>630</v>
      </c>
      <c r="E67" s="232">
        <v>61</v>
      </c>
      <c r="F67" s="154" t="s">
        <v>14</v>
      </c>
      <c r="G67" s="207">
        <v>45</v>
      </c>
      <c r="H67" s="103"/>
    </row>
    <row r="68" spans="2:8" x14ac:dyDescent="0.25">
      <c r="B68" s="211">
        <f t="shared" si="0"/>
        <v>36</v>
      </c>
      <c r="C68" s="244" t="s">
        <v>600</v>
      </c>
      <c r="D68" s="154" t="s">
        <v>599</v>
      </c>
      <c r="E68" s="232">
        <v>40</v>
      </c>
      <c r="F68" s="154" t="s">
        <v>14</v>
      </c>
      <c r="G68" s="207">
        <v>45</v>
      </c>
      <c r="H68" s="103"/>
    </row>
    <row r="69" spans="2:8" x14ac:dyDescent="0.25">
      <c r="B69" s="211">
        <f t="shared" si="0"/>
        <v>36</v>
      </c>
      <c r="C69" s="244" t="s">
        <v>591</v>
      </c>
      <c r="D69" s="154" t="s">
        <v>14</v>
      </c>
      <c r="E69" s="232">
        <v>35</v>
      </c>
      <c r="F69" s="154" t="s">
        <v>14</v>
      </c>
      <c r="G69" s="207">
        <v>45</v>
      </c>
      <c r="H69" s="103"/>
    </row>
    <row r="70" spans="2:8" x14ac:dyDescent="0.25">
      <c r="B70" s="211">
        <f t="shared" si="0"/>
        <v>36</v>
      </c>
      <c r="C70" s="175" t="s">
        <v>566</v>
      </c>
      <c r="D70" s="154" t="s">
        <v>14</v>
      </c>
      <c r="E70" s="232">
        <v>18</v>
      </c>
      <c r="F70" s="154" t="s">
        <v>14</v>
      </c>
      <c r="G70" s="207">
        <v>45</v>
      </c>
      <c r="H70" s="103"/>
    </row>
    <row r="71" spans="2:8" x14ac:dyDescent="0.25">
      <c r="B71" s="211">
        <f t="shared" si="0"/>
        <v>36</v>
      </c>
      <c r="C71" s="244" t="s">
        <v>596</v>
      </c>
      <c r="D71" s="154" t="s">
        <v>14</v>
      </c>
      <c r="E71" s="232">
        <v>34</v>
      </c>
      <c r="F71" s="154" t="s">
        <v>591</v>
      </c>
      <c r="G71" s="207">
        <v>45</v>
      </c>
      <c r="H71" s="103"/>
    </row>
    <row r="72" spans="2:8" x14ac:dyDescent="0.25">
      <c r="B72" s="211">
        <f t="shared" si="0"/>
        <v>56</v>
      </c>
      <c r="C72" s="244" t="s">
        <v>715</v>
      </c>
      <c r="D72" s="154" t="s">
        <v>714</v>
      </c>
      <c r="E72" s="232">
        <v>112</v>
      </c>
      <c r="F72" s="154" t="s">
        <v>631</v>
      </c>
      <c r="G72" s="207">
        <v>44</v>
      </c>
      <c r="H72" s="103"/>
    </row>
    <row r="73" spans="2:8" x14ac:dyDescent="0.25">
      <c r="B73" s="211">
        <f t="shared" si="0"/>
        <v>56</v>
      </c>
      <c r="C73" s="244" t="s">
        <v>649</v>
      </c>
      <c r="D73" s="154" t="s">
        <v>14</v>
      </c>
      <c r="E73" s="232">
        <v>73</v>
      </c>
      <c r="F73" s="154" t="s">
        <v>14</v>
      </c>
      <c r="G73" s="207">
        <v>44</v>
      </c>
      <c r="H73" s="103"/>
    </row>
    <row r="74" spans="2:8" x14ac:dyDescent="0.25">
      <c r="B74" s="211">
        <f t="shared" si="0"/>
        <v>56</v>
      </c>
      <c r="C74" s="175" t="s">
        <v>687</v>
      </c>
      <c r="D74" s="154" t="s">
        <v>688</v>
      </c>
      <c r="E74" s="232">
        <v>97</v>
      </c>
      <c r="F74" s="154" t="s">
        <v>14</v>
      </c>
      <c r="G74" s="207">
        <v>44</v>
      </c>
      <c r="H74" s="103"/>
    </row>
    <row r="75" spans="2:8" x14ac:dyDescent="0.25">
      <c r="B75" s="211">
        <f t="shared" si="0"/>
        <v>56</v>
      </c>
      <c r="C75" s="244" t="s">
        <v>610</v>
      </c>
      <c r="D75" s="244" t="s">
        <v>608</v>
      </c>
      <c r="E75" s="232">
        <v>45</v>
      </c>
      <c r="F75" s="154" t="s">
        <v>14</v>
      </c>
      <c r="G75" s="207">
        <v>44</v>
      </c>
      <c r="H75" s="103"/>
    </row>
    <row r="76" spans="2:8" x14ac:dyDescent="0.25">
      <c r="B76" s="211">
        <f t="shared" si="0"/>
        <v>60</v>
      </c>
      <c r="C76" s="175" t="s">
        <v>675</v>
      </c>
      <c r="D76" s="154" t="s">
        <v>674</v>
      </c>
      <c r="E76" s="232">
        <v>89</v>
      </c>
      <c r="F76" s="154" t="s">
        <v>14</v>
      </c>
      <c r="G76" s="207">
        <v>43</v>
      </c>
      <c r="H76" s="103"/>
    </row>
    <row r="77" spans="2:8" x14ac:dyDescent="0.25">
      <c r="B77" s="211">
        <f t="shared" si="0"/>
        <v>61</v>
      </c>
      <c r="C77" s="244" t="s">
        <v>670</v>
      </c>
      <c r="D77" s="154" t="s">
        <v>14</v>
      </c>
      <c r="E77" s="232">
        <v>85</v>
      </c>
      <c r="F77" s="154" t="s">
        <v>14</v>
      </c>
      <c r="G77" s="207">
        <v>40</v>
      </c>
      <c r="H77" s="103"/>
    </row>
    <row r="78" spans="2:8" x14ac:dyDescent="0.25">
      <c r="B78" s="211">
        <f t="shared" si="0"/>
        <v>61</v>
      </c>
      <c r="C78" s="244" t="s">
        <v>645</v>
      </c>
      <c r="D78" s="154" t="s">
        <v>643</v>
      </c>
      <c r="E78" s="232">
        <v>69</v>
      </c>
      <c r="F78" s="154" t="s">
        <v>644</v>
      </c>
      <c r="G78" s="207">
        <v>40</v>
      </c>
      <c r="H78" s="103"/>
    </row>
    <row r="79" spans="2:8" x14ac:dyDescent="0.25">
      <c r="B79" s="211">
        <f t="shared" si="0"/>
        <v>63</v>
      </c>
      <c r="C79" s="244" t="s">
        <v>615</v>
      </c>
      <c r="D79" s="154" t="s">
        <v>616</v>
      </c>
      <c r="E79" s="232">
        <v>50</v>
      </c>
      <c r="F79" s="154" t="s">
        <v>14</v>
      </c>
      <c r="G79" s="207">
        <v>39</v>
      </c>
      <c r="H79" s="103"/>
    </row>
    <row r="80" spans="2:8" x14ac:dyDescent="0.25">
      <c r="B80" s="211">
        <f t="shared" si="0"/>
        <v>64</v>
      </c>
      <c r="C80" s="175" t="s">
        <v>706</v>
      </c>
      <c r="D80" s="154" t="s">
        <v>707</v>
      </c>
      <c r="E80" s="232">
        <v>108</v>
      </c>
      <c r="F80" s="154" t="s">
        <v>14</v>
      </c>
      <c r="G80" s="207">
        <v>35</v>
      </c>
      <c r="H80" s="103"/>
    </row>
    <row r="81" spans="2:8" x14ac:dyDescent="0.25">
      <c r="B81" s="211">
        <f t="shared" si="0"/>
        <v>64</v>
      </c>
      <c r="C81" s="244" t="s">
        <v>573</v>
      </c>
      <c r="D81" s="154" t="s">
        <v>14</v>
      </c>
      <c r="E81" s="232">
        <v>22</v>
      </c>
      <c r="F81" s="154" t="s">
        <v>14</v>
      </c>
      <c r="G81" s="207">
        <v>35</v>
      </c>
      <c r="H81" s="103"/>
    </row>
    <row r="82" spans="2:8" x14ac:dyDescent="0.25">
      <c r="B82" s="211">
        <f t="shared" ref="B82:B145" si="1">RANK(G82,G$17:G$185)</f>
        <v>64</v>
      </c>
      <c r="C82" s="244" t="s">
        <v>642</v>
      </c>
      <c r="D82" s="154" t="s">
        <v>641</v>
      </c>
      <c r="E82" s="232">
        <v>68</v>
      </c>
      <c r="F82" s="154" t="s">
        <v>14</v>
      </c>
      <c r="G82" s="207">
        <v>35</v>
      </c>
      <c r="H82" s="103"/>
    </row>
    <row r="83" spans="2:8" x14ac:dyDescent="0.25">
      <c r="B83" s="211">
        <f t="shared" si="1"/>
        <v>64</v>
      </c>
      <c r="C83" s="244" t="s">
        <v>636</v>
      </c>
      <c r="D83" s="154" t="s">
        <v>635</v>
      </c>
      <c r="E83" s="232">
        <v>64</v>
      </c>
      <c r="F83" s="154" t="s">
        <v>14</v>
      </c>
      <c r="G83" s="207">
        <v>35</v>
      </c>
      <c r="H83" s="103"/>
    </row>
    <row r="84" spans="2:8" x14ac:dyDescent="0.25">
      <c r="B84" s="211">
        <f t="shared" si="1"/>
        <v>64</v>
      </c>
      <c r="C84" s="244" t="s">
        <v>557</v>
      </c>
      <c r="D84" s="244" t="s">
        <v>558</v>
      </c>
      <c r="E84" s="232">
        <v>11</v>
      </c>
      <c r="F84" s="154" t="s">
        <v>14</v>
      </c>
      <c r="G84" s="207">
        <v>35</v>
      </c>
      <c r="H84" s="103"/>
    </row>
    <row r="85" spans="2:8" x14ac:dyDescent="0.25">
      <c r="B85" s="211">
        <f t="shared" si="1"/>
        <v>64</v>
      </c>
      <c r="C85" s="175" t="s">
        <v>702</v>
      </c>
      <c r="D85" s="154" t="s">
        <v>14</v>
      </c>
      <c r="E85" s="232">
        <v>106</v>
      </c>
      <c r="F85" s="154" t="s">
        <v>14</v>
      </c>
      <c r="G85" s="207">
        <v>35</v>
      </c>
      <c r="H85" s="103"/>
    </row>
    <row r="86" spans="2:8" x14ac:dyDescent="0.25">
      <c r="B86" s="211">
        <f t="shared" si="1"/>
        <v>64</v>
      </c>
      <c r="C86" s="175" t="s">
        <v>560</v>
      </c>
      <c r="D86" s="154" t="s">
        <v>14</v>
      </c>
      <c r="E86" s="232">
        <v>13</v>
      </c>
      <c r="F86" s="154" t="s">
        <v>14</v>
      </c>
      <c r="G86" s="207">
        <v>35</v>
      </c>
      <c r="H86" s="103"/>
    </row>
    <row r="87" spans="2:8" x14ac:dyDescent="0.25">
      <c r="B87" s="211">
        <f t="shared" si="1"/>
        <v>64</v>
      </c>
      <c r="C87" s="175" t="s">
        <v>710</v>
      </c>
      <c r="D87" s="154" t="s">
        <v>14</v>
      </c>
      <c r="E87" s="232">
        <v>110</v>
      </c>
      <c r="F87" s="154" t="s">
        <v>14</v>
      </c>
      <c r="G87" s="207">
        <v>35</v>
      </c>
      <c r="H87" s="103"/>
    </row>
    <row r="88" spans="2:8" x14ac:dyDescent="0.25">
      <c r="B88" s="211">
        <f t="shared" si="1"/>
        <v>64</v>
      </c>
      <c r="C88" s="175" t="s">
        <v>592</v>
      </c>
      <c r="D88" s="154" t="s">
        <v>593</v>
      </c>
      <c r="E88" s="232">
        <v>36</v>
      </c>
      <c r="F88" s="154" t="s">
        <v>14</v>
      </c>
      <c r="G88" s="207">
        <v>35</v>
      </c>
      <c r="H88" s="103"/>
    </row>
    <row r="89" spans="2:8" x14ac:dyDescent="0.25">
      <c r="B89" s="211">
        <f t="shared" si="1"/>
        <v>64</v>
      </c>
      <c r="C89" s="244" t="s">
        <v>671</v>
      </c>
      <c r="D89" s="154" t="s">
        <v>699</v>
      </c>
      <c r="E89" s="232">
        <v>86</v>
      </c>
      <c r="F89" s="154" t="s">
        <v>14</v>
      </c>
      <c r="G89" s="207">
        <v>35</v>
      </c>
      <c r="H89" s="103"/>
    </row>
    <row r="90" spans="2:8" x14ac:dyDescent="0.25">
      <c r="B90" s="211">
        <f t="shared" si="1"/>
        <v>64</v>
      </c>
      <c r="C90" s="175" t="s">
        <v>729</v>
      </c>
      <c r="D90" s="154" t="s">
        <v>732</v>
      </c>
      <c r="E90" s="232">
        <v>122</v>
      </c>
      <c r="F90" s="154" t="s">
        <v>14</v>
      </c>
      <c r="G90" s="207">
        <v>35</v>
      </c>
      <c r="H90" s="103"/>
    </row>
    <row r="91" spans="2:8" x14ac:dyDescent="0.25">
      <c r="B91" s="211">
        <f t="shared" si="1"/>
        <v>75</v>
      </c>
      <c r="C91" s="244" t="s">
        <v>235</v>
      </c>
      <c r="D91" s="154" t="s">
        <v>698</v>
      </c>
      <c r="E91" s="232">
        <v>39</v>
      </c>
      <c r="F91" s="154" t="s">
        <v>14</v>
      </c>
      <c r="G91" s="207">
        <v>34</v>
      </c>
      <c r="H91" s="103"/>
    </row>
    <row r="92" spans="2:8" x14ac:dyDescent="0.25">
      <c r="B92" s="211">
        <f t="shared" si="1"/>
        <v>76</v>
      </c>
      <c r="C92" s="244" t="s">
        <v>719</v>
      </c>
      <c r="D92" s="154" t="s">
        <v>721</v>
      </c>
      <c r="E92" s="232">
        <v>114</v>
      </c>
      <c r="F92" s="154" t="s">
        <v>720</v>
      </c>
      <c r="G92" s="207">
        <v>32</v>
      </c>
      <c r="H92" s="103"/>
    </row>
    <row r="93" spans="2:8" x14ac:dyDescent="0.25">
      <c r="B93" s="211">
        <f t="shared" si="1"/>
        <v>77</v>
      </c>
      <c r="C93" s="244" t="s">
        <v>639</v>
      </c>
      <c r="D93" s="154" t="s">
        <v>640</v>
      </c>
      <c r="E93" s="232">
        <v>67</v>
      </c>
      <c r="F93" s="154" t="s">
        <v>14</v>
      </c>
      <c r="G93" s="207">
        <v>30</v>
      </c>
      <c r="H93" s="103"/>
    </row>
    <row r="94" spans="2:8" x14ac:dyDescent="0.25">
      <c r="B94" s="211">
        <f t="shared" si="1"/>
        <v>77</v>
      </c>
      <c r="C94" s="244" t="s">
        <v>646</v>
      </c>
      <c r="D94" s="154" t="s">
        <v>14</v>
      </c>
      <c r="E94" s="232">
        <v>72</v>
      </c>
      <c r="F94" s="154" t="s">
        <v>14</v>
      </c>
      <c r="G94" s="207">
        <v>30</v>
      </c>
      <c r="H94" s="103"/>
    </row>
    <row r="95" spans="2:8" x14ac:dyDescent="0.25">
      <c r="B95" s="211">
        <f t="shared" si="1"/>
        <v>77</v>
      </c>
      <c r="C95" s="244" t="s">
        <v>667</v>
      </c>
      <c r="D95" s="154" t="s">
        <v>14</v>
      </c>
      <c r="E95" s="232">
        <v>83</v>
      </c>
      <c r="F95" s="154" t="s">
        <v>14</v>
      </c>
      <c r="G95" s="207">
        <v>30</v>
      </c>
      <c r="H95" s="103"/>
    </row>
    <row r="96" spans="2:8" x14ac:dyDescent="0.25">
      <c r="B96" s="211">
        <f t="shared" si="1"/>
        <v>77</v>
      </c>
      <c r="C96" s="244" t="s">
        <v>669</v>
      </c>
      <c r="D96" s="154" t="s">
        <v>668</v>
      </c>
      <c r="E96" s="232">
        <v>84</v>
      </c>
      <c r="F96" s="154" t="s">
        <v>14</v>
      </c>
      <c r="G96" s="207">
        <v>30</v>
      </c>
      <c r="H96" s="103"/>
    </row>
    <row r="97" spans="2:8" x14ac:dyDescent="0.25">
      <c r="B97" s="211">
        <f t="shared" si="1"/>
        <v>81</v>
      </c>
      <c r="C97" s="244" t="s">
        <v>597</v>
      </c>
      <c r="D97" s="245" t="s">
        <v>598</v>
      </c>
      <c r="E97" s="232">
        <v>38</v>
      </c>
      <c r="F97" s="245" t="s">
        <v>235</v>
      </c>
      <c r="G97" s="207">
        <v>29</v>
      </c>
      <c r="H97" s="103"/>
    </row>
    <row r="98" spans="2:8" x14ac:dyDescent="0.25">
      <c r="B98" s="211">
        <f t="shared" si="1"/>
        <v>81</v>
      </c>
      <c r="C98" s="244" t="s">
        <v>689</v>
      </c>
      <c r="D98" s="154" t="s">
        <v>14</v>
      </c>
      <c r="E98" s="232">
        <v>98</v>
      </c>
      <c r="F98" s="154" t="s">
        <v>14</v>
      </c>
      <c r="G98" s="207">
        <v>29</v>
      </c>
      <c r="H98" s="103"/>
    </row>
    <row r="99" spans="2:8" x14ac:dyDescent="0.25">
      <c r="B99" s="211">
        <f t="shared" si="1"/>
        <v>81</v>
      </c>
      <c r="C99" s="244" t="s">
        <v>539</v>
      </c>
      <c r="D99" s="154" t="s">
        <v>554</v>
      </c>
      <c r="E99" s="232">
        <v>9</v>
      </c>
      <c r="F99" s="154" t="s">
        <v>14</v>
      </c>
      <c r="G99" s="207">
        <v>29</v>
      </c>
      <c r="H99" s="103"/>
    </row>
    <row r="100" spans="2:8" x14ac:dyDescent="0.25">
      <c r="B100" s="211">
        <f t="shared" si="1"/>
        <v>81</v>
      </c>
      <c r="C100" s="244" t="s">
        <v>733</v>
      </c>
      <c r="D100" s="154" t="s">
        <v>734</v>
      </c>
      <c r="E100" s="232">
        <v>124</v>
      </c>
      <c r="F100" s="154" t="s">
        <v>14</v>
      </c>
      <c r="G100" s="207">
        <v>29</v>
      </c>
      <c r="H100" s="103"/>
    </row>
    <row r="101" spans="2:8" x14ac:dyDescent="0.25">
      <c r="B101" s="211">
        <f t="shared" si="1"/>
        <v>85</v>
      </c>
      <c r="C101" s="175" t="s">
        <v>665</v>
      </c>
      <c r="D101" s="154" t="s">
        <v>664</v>
      </c>
      <c r="E101" s="232">
        <v>81</v>
      </c>
      <c r="F101" s="154" t="s">
        <v>14</v>
      </c>
      <c r="G101" s="207">
        <v>28</v>
      </c>
      <c r="H101" s="103"/>
    </row>
    <row r="102" spans="2:8" x14ac:dyDescent="0.25">
      <c r="B102" s="211">
        <f t="shared" si="1"/>
        <v>86</v>
      </c>
      <c r="C102" s="244" t="s">
        <v>666</v>
      </c>
      <c r="D102" s="154" t="s">
        <v>14</v>
      </c>
      <c r="E102" s="232">
        <v>82</v>
      </c>
      <c r="F102" s="154" t="s">
        <v>14</v>
      </c>
      <c r="G102" s="207">
        <v>25</v>
      </c>
      <c r="H102" s="103"/>
    </row>
    <row r="103" spans="2:8" x14ac:dyDescent="0.25">
      <c r="B103" s="211">
        <f t="shared" si="1"/>
        <v>86</v>
      </c>
      <c r="C103" s="175" t="s">
        <v>580</v>
      </c>
      <c r="D103" s="154" t="s">
        <v>14</v>
      </c>
      <c r="E103" s="232">
        <v>27</v>
      </c>
      <c r="F103" s="154" t="s">
        <v>14</v>
      </c>
      <c r="G103" s="207">
        <v>25</v>
      </c>
      <c r="H103" s="103"/>
    </row>
    <row r="104" spans="2:8" x14ac:dyDescent="0.25">
      <c r="B104" s="211">
        <f t="shared" si="1"/>
        <v>86</v>
      </c>
      <c r="C104" s="244" t="s">
        <v>567</v>
      </c>
      <c r="D104" s="154" t="s">
        <v>14</v>
      </c>
      <c r="E104" s="232">
        <v>19</v>
      </c>
      <c r="F104" s="154" t="s">
        <v>14</v>
      </c>
      <c r="G104" s="207">
        <v>25</v>
      </c>
      <c r="H104" s="103"/>
    </row>
    <row r="105" spans="2:8" x14ac:dyDescent="0.25">
      <c r="B105" s="211">
        <f t="shared" si="1"/>
        <v>86</v>
      </c>
      <c r="C105" s="244" t="s">
        <v>589</v>
      </c>
      <c r="D105" s="154" t="s">
        <v>590</v>
      </c>
      <c r="E105" s="232">
        <v>33</v>
      </c>
      <c r="F105" s="154" t="s">
        <v>14</v>
      </c>
      <c r="G105" s="207">
        <v>25</v>
      </c>
      <c r="H105" s="103"/>
    </row>
    <row r="106" spans="2:8" x14ac:dyDescent="0.25">
      <c r="B106" s="211">
        <f t="shared" si="1"/>
        <v>86</v>
      </c>
      <c r="C106" s="244" t="s">
        <v>648</v>
      </c>
      <c r="D106" s="154" t="s">
        <v>647</v>
      </c>
      <c r="E106" s="232">
        <v>71</v>
      </c>
      <c r="F106" s="154" t="s">
        <v>646</v>
      </c>
      <c r="G106" s="207">
        <v>25</v>
      </c>
      <c r="H106" s="103"/>
    </row>
    <row r="107" spans="2:8" x14ac:dyDescent="0.25">
      <c r="B107" s="211">
        <f t="shared" si="1"/>
        <v>91</v>
      </c>
      <c r="C107" s="175" t="s">
        <v>620</v>
      </c>
      <c r="D107" s="154" t="s">
        <v>14</v>
      </c>
      <c r="E107" s="232">
        <v>54</v>
      </c>
      <c r="F107" s="154" t="s">
        <v>14</v>
      </c>
      <c r="G107" s="207">
        <v>24</v>
      </c>
      <c r="H107" s="103"/>
    </row>
    <row r="108" spans="2:8" x14ac:dyDescent="0.25">
      <c r="B108" s="211">
        <f t="shared" si="1"/>
        <v>91</v>
      </c>
      <c r="C108" s="175" t="s">
        <v>556</v>
      </c>
      <c r="D108" s="154" t="s">
        <v>555</v>
      </c>
      <c r="E108" s="232">
        <v>10</v>
      </c>
      <c r="F108" s="154" t="s">
        <v>14</v>
      </c>
      <c r="G108" s="207">
        <v>24</v>
      </c>
      <c r="H108" s="103"/>
    </row>
    <row r="109" spans="2:8" x14ac:dyDescent="0.25">
      <c r="B109" s="211">
        <f t="shared" si="1"/>
        <v>93</v>
      </c>
      <c r="C109" s="244" t="s">
        <v>700</v>
      </c>
      <c r="D109" s="154" t="s">
        <v>14</v>
      </c>
      <c r="E109" s="232">
        <v>104</v>
      </c>
      <c r="F109" s="154" t="s">
        <v>14</v>
      </c>
      <c r="G109" s="207">
        <v>21</v>
      </c>
      <c r="H109" s="103"/>
    </row>
    <row r="110" spans="2:8" x14ac:dyDescent="0.25">
      <c r="B110" s="211">
        <f t="shared" si="1"/>
        <v>94</v>
      </c>
      <c r="C110" s="244" t="s">
        <v>236</v>
      </c>
      <c r="D110" s="154" t="s">
        <v>629</v>
      </c>
      <c r="E110" s="232">
        <v>60</v>
      </c>
      <c r="F110" s="154" t="s">
        <v>14</v>
      </c>
      <c r="G110" s="207">
        <v>20</v>
      </c>
      <c r="H110" s="103"/>
    </row>
    <row r="111" spans="2:8" x14ac:dyDescent="0.25">
      <c r="B111" s="211">
        <f t="shared" si="1"/>
        <v>94</v>
      </c>
      <c r="C111" s="244" t="s">
        <v>584</v>
      </c>
      <c r="D111" s="154" t="s">
        <v>14</v>
      </c>
      <c r="E111" s="232">
        <v>30</v>
      </c>
      <c r="F111" s="154" t="s">
        <v>14</v>
      </c>
      <c r="G111" s="207">
        <v>20</v>
      </c>
      <c r="H111" s="103"/>
    </row>
    <row r="112" spans="2:8" x14ac:dyDescent="0.25">
      <c r="B112" s="211">
        <f t="shared" si="1"/>
        <v>94</v>
      </c>
      <c r="C112" s="175" t="s">
        <v>680</v>
      </c>
      <c r="D112" s="154" t="s">
        <v>679</v>
      </c>
      <c r="E112" s="232">
        <v>92</v>
      </c>
      <c r="F112" s="154" t="s">
        <v>14</v>
      </c>
      <c r="G112" s="207">
        <v>20</v>
      </c>
      <c r="H112" s="103"/>
    </row>
    <row r="113" spans="2:8" x14ac:dyDescent="0.25">
      <c r="B113" s="211">
        <f t="shared" si="1"/>
        <v>97</v>
      </c>
      <c r="C113" s="175" t="s">
        <v>612</v>
      </c>
      <c r="D113" s="154" t="s">
        <v>14</v>
      </c>
      <c r="E113" s="232">
        <v>47</v>
      </c>
      <c r="F113" s="154" t="s">
        <v>14</v>
      </c>
      <c r="G113" s="207">
        <v>19</v>
      </c>
      <c r="H113" s="103"/>
    </row>
    <row r="114" spans="2:8" x14ac:dyDescent="0.25">
      <c r="B114" s="211">
        <f t="shared" si="1"/>
        <v>97</v>
      </c>
      <c r="C114" s="175" t="s">
        <v>618</v>
      </c>
      <c r="D114" s="154" t="s">
        <v>14</v>
      </c>
      <c r="E114" s="232">
        <v>52</v>
      </c>
      <c r="F114" s="154" t="s">
        <v>14</v>
      </c>
      <c r="G114" s="207">
        <v>19</v>
      </c>
      <c r="H114" s="103"/>
    </row>
    <row r="115" spans="2:8" x14ac:dyDescent="0.25">
      <c r="B115" s="211">
        <f t="shared" si="1"/>
        <v>99</v>
      </c>
      <c r="C115" s="175" t="s">
        <v>727</v>
      </c>
      <c r="D115" s="154" t="s">
        <v>14</v>
      </c>
      <c r="E115" s="232">
        <v>120</v>
      </c>
      <c r="F115" s="154" t="s">
        <v>14</v>
      </c>
      <c r="G115" s="207">
        <v>17</v>
      </c>
      <c r="H115" s="103"/>
    </row>
    <row r="116" spans="2:8" x14ac:dyDescent="0.25">
      <c r="B116" s="211">
        <f t="shared" si="1"/>
        <v>100</v>
      </c>
      <c r="C116" s="175" t="s">
        <v>724</v>
      </c>
      <c r="D116" s="154" t="s">
        <v>14</v>
      </c>
      <c r="E116" s="232">
        <v>117</v>
      </c>
      <c r="F116" s="154" t="s">
        <v>14</v>
      </c>
      <c r="G116" s="207">
        <v>15</v>
      </c>
      <c r="H116" s="103"/>
    </row>
    <row r="117" spans="2:8" x14ac:dyDescent="0.25">
      <c r="B117" s="211">
        <f t="shared" si="1"/>
        <v>100</v>
      </c>
      <c r="C117" s="175" t="s">
        <v>564</v>
      </c>
      <c r="D117" s="154" t="s">
        <v>565</v>
      </c>
      <c r="E117" s="232">
        <v>17</v>
      </c>
      <c r="F117" s="154" t="s">
        <v>14</v>
      </c>
      <c r="G117" s="207">
        <v>15</v>
      </c>
      <c r="H117" s="103"/>
    </row>
    <row r="118" spans="2:8" x14ac:dyDescent="0.25">
      <c r="B118" s="211">
        <f t="shared" si="1"/>
        <v>100</v>
      </c>
      <c r="C118" s="175" t="s">
        <v>661</v>
      </c>
      <c r="D118" s="154" t="s">
        <v>14</v>
      </c>
      <c r="E118" s="232">
        <v>66</v>
      </c>
      <c r="F118" s="154" t="s">
        <v>14</v>
      </c>
      <c r="G118" s="207">
        <v>15</v>
      </c>
      <c r="H118" s="103"/>
    </row>
    <row r="119" spans="2:8" x14ac:dyDescent="0.25">
      <c r="B119" s="211">
        <f t="shared" si="1"/>
        <v>100</v>
      </c>
      <c r="C119" s="175" t="s">
        <v>520</v>
      </c>
      <c r="D119" s="154" t="s">
        <v>519</v>
      </c>
      <c r="E119" s="232">
        <v>1</v>
      </c>
      <c r="F119" s="154" t="s">
        <v>14</v>
      </c>
      <c r="G119" s="207">
        <v>15</v>
      </c>
      <c r="H119" s="103"/>
    </row>
    <row r="120" spans="2:8" x14ac:dyDescent="0.25">
      <c r="B120" s="211">
        <f t="shared" si="1"/>
        <v>100</v>
      </c>
      <c r="C120" s="175" t="s">
        <v>538</v>
      </c>
      <c r="D120" s="154" t="s">
        <v>14</v>
      </c>
      <c r="E120" s="232">
        <v>2</v>
      </c>
      <c r="F120" s="154" t="s">
        <v>539</v>
      </c>
      <c r="G120" s="207">
        <v>15</v>
      </c>
      <c r="H120" s="103"/>
    </row>
    <row r="121" spans="2:8" x14ac:dyDescent="0.25">
      <c r="B121" s="211">
        <f t="shared" si="1"/>
        <v>100</v>
      </c>
      <c r="C121" s="175" t="s">
        <v>561</v>
      </c>
      <c r="D121" s="154" t="s">
        <v>14</v>
      </c>
      <c r="E121" s="232">
        <v>14</v>
      </c>
      <c r="F121" s="154" t="s">
        <v>14</v>
      </c>
      <c r="G121" s="207">
        <v>15</v>
      </c>
      <c r="H121" s="103"/>
    </row>
    <row r="122" spans="2:8" x14ac:dyDescent="0.25">
      <c r="B122" s="211">
        <f t="shared" si="1"/>
        <v>100</v>
      </c>
      <c r="C122" s="244" t="s">
        <v>682</v>
      </c>
      <c r="D122" s="154" t="s">
        <v>681</v>
      </c>
      <c r="E122" s="232">
        <v>93</v>
      </c>
      <c r="F122" s="154" t="s">
        <v>713</v>
      </c>
      <c r="G122" s="207">
        <v>15</v>
      </c>
      <c r="H122" s="103"/>
    </row>
    <row r="123" spans="2:8" x14ac:dyDescent="0.25">
      <c r="B123" s="211">
        <f t="shared" si="1"/>
        <v>100</v>
      </c>
      <c r="C123" s="244" t="s">
        <v>559</v>
      </c>
      <c r="D123" s="154" t="s">
        <v>14</v>
      </c>
      <c r="E123" s="232">
        <v>12</v>
      </c>
      <c r="F123" s="154" t="s">
        <v>14</v>
      </c>
      <c r="G123" s="207">
        <v>15</v>
      </c>
      <c r="H123" s="103"/>
    </row>
    <row r="124" spans="2:8" x14ac:dyDescent="0.25">
      <c r="B124" s="211">
        <f t="shared" si="1"/>
        <v>100</v>
      </c>
      <c r="C124" s="175" t="s">
        <v>563</v>
      </c>
      <c r="D124" s="154" t="s">
        <v>14</v>
      </c>
      <c r="E124" s="232">
        <v>16</v>
      </c>
      <c r="F124" s="154" t="s">
        <v>14</v>
      </c>
      <c r="G124" s="207">
        <v>15</v>
      </c>
      <c r="H124" s="103"/>
    </row>
    <row r="125" spans="2:8" x14ac:dyDescent="0.25">
      <c r="B125" s="211">
        <f t="shared" si="1"/>
        <v>100</v>
      </c>
      <c r="C125" s="244" t="s">
        <v>695</v>
      </c>
      <c r="D125" s="154" t="s">
        <v>14</v>
      </c>
      <c r="E125" s="232">
        <v>102</v>
      </c>
      <c r="F125" s="154" t="s">
        <v>14</v>
      </c>
      <c r="G125" s="207">
        <v>15</v>
      </c>
      <c r="H125" s="103"/>
    </row>
    <row r="126" spans="2:8" x14ac:dyDescent="0.25">
      <c r="B126" s="211">
        <f t="shared" si="1"/>
        <v>100</v>
      </c>
      <c r="C126" s="175" t="s">
        <v>672</v>
      </c>
      <c r="D126" s="154" t="s">
        <v>14</v>
      </c>
      <c r="E126" s="232">
        <v>87</v>
      </c>
      <c r="F126" s="154" t="s">
        <v>14</v>
      </c>
      <c r="G126" s="207">
        <v>15</v>
      </c>
      <c r="H126" s="103"/>
    </row>
    <row r="127" spans="2:8" x14ac:dyDescent="0.25">
      <c r="B127" s="211">
        <f t="shared" si="1"/>
        <v>100</v>
      </c>
      <c r="C127" s="244" t="s">
        <v>587</v>
      </c>
      <c r="D127" s="154" t="s">
        <v>588</v>
      </c>
      <c r="E127" s="232">
        <v>32</v>
      </c>
      <c r="F127" s="154" t="s">
        <v>14</v>
      </c>
      <c r="G127" s="207">
        <v>15</v>
      </c>
      <c r="H127" s="103"/>
    </row>
    <row r="128" spans="2:8" x14ac:dyDescent="0.25">
      <c r="B128" s="211">
        <f t="shared" si="1"/>
        <v>112</v>
      </c>
      <c r="C128" s="244" t="s">
        <v>718</v>
      </c>
      <c r="D128" s="154" t="s">
        <v>717</v>
      </c>
      <c r="E128" s="232">
        <v>113</v>
      </c>
      <c r="F128" s="154" t="s">
        <v>14</v>
      </c>
      <c r="G128" s="207">
        <v>11</v>
      </c>
      <c r="H128" s="103"/>
    </row>
    <row r="129" spans="2:8" x14ac:dyDescent="0.25">
      <c r="B129" s="211">
        <f t="shared" si="1"/>
        <v>113</v>
      </c>
      <c r="C129" s="244" t="s">
        <v>663</v>
      </c>
      <c r="D129" s="154" t="s">
        <v>662</v>
      </c>
      <c r="E129" s="232">
        <v>80</v>
      </c>
      <c r="F129" s="154" t="s">
        <v>14</v>
      </c>
      <c r="G129" s="207">
        <v>10</v>
      </c>
      <c r="H129" s="103"/>
    </row>
    <row r="130" spans="2:8" x14ac:dyDescent="0.25">
      <c r="B130" s="211">
        <f t="shared" si="1"/>
        <v>114</v>
      </c>
      <c r="C130" s="175" t="s">
        <v>606</v>
      </c>
      <c r="D130" s="154" t="s">
        <v>605</v>
      </c>
      <c r="E130" s="232">
        <v>43</v>
      </c>
      <c r="F130" s="154" t="s">
        <v>604</v>
      </c>
      <c r="G130" s="207">
        <v>5</v>
      </c>
      <c r="H130" s="103"/>
    </row>
    <row r="131" spans="2:8" x14ac:dyDescent="0.25">
      <c r="B131" s="211">
        <f t="shared" si="1"/>
        <v>115</v>
      </c>
      <c r="C131" s="175" t="s">
        <v>683</v>
      </c>
      <c r="D131" s="154" t="s">
        <v>684</v>
      </c>
      <c r="E131" s="232">
        <v>94</v>
      </c>
      <c r="F131" s="154" t="s">
        <v>14</v>
      </c>
      <c r="G131" s="207">
        <v>4</v>
      </c>
      <c r="H131" s="103"/>
    </row>
    <row r="132" spans="2:8" x14ac:dyDescent="0.25">
      <c r="B132" s="211">
        <f t="shared" si="1"/>
        <v>115</v>
      </c>
      <c r="C132" s="244" t="s">
        <v>656</v>
      </c>
      <c r="D132" s="244" t="s">
        <v>655</v>
      </c>
      <c r="E132" s="232">
        <v>77</v>
      </c>
      <c r="F132" s="154" t="s">
        <v>14</v>
      </c>
      <c r="G132" s="207">
        <v>4</v>
      </c>
      <c r="H132" s="103"/>
    </row>
    <row r="133" spans="2:8" x14ac:dyDescent="0.25">
      <c r="B133" s="211">
        <f t="shared" si="1"/>
        <v>117</v>
      </c>
      <c r="C133" s="244" t="s">
        <v>632</v>
      </c>
      <c r="D133" s="154" t="s">
        <v>14</v>
      </c>
      <c r="E133" s="232">
        <v>62</v>
      </c>
      <c r="F133" s="154" t="s">
        <v>14</v>
      </c>
      <c r="G133" s="207">
        <v>2</v>
      </c>
      <c r="H133" s="103"/>
    </row>
    <row r="134" spans="2:8" x14ac:dyDescent="0.25">
      <c r="B134" s="211">
        <f t="shared" si="1"/>
        <v>118</v>
      </c>
      <c r="C134" s="175" t="s">
        <v>677</v>
      </c>
      <c r="D134" s="154" t="s">
        <v>676</v>
      </c>
      <c r="E134" s="232">
        <v>90</v>
      </c>
      <c r="F134" s="154" t="s">
        <v>14</v>
      </c>
      <c r="G134" s="207">
        <v>0</v>
      </c>
      <c r="H134" s="103"/>
    </row>
    <row r="135" spans="2:8" x14ac:dyDescent="0.25">
      <c r="B135" s="211">
        <f t="shared" si="1"/>
        <v>118</v>
      </c>
      <c r="C135" s="175" t="s">
        <v>725</v>
      </c>
      <c r="D135" s="154" t="s">
        <v>14</v>
      </c>
      <c r="E135" s="232">
        <v>118</v>
      </c>
      <c r="F135" s="154" t="s">
        <v>14</v>
      </c>
      <c r="G135" s="207">
        <v>0</v>
      </c>
      <c r="H135" s="103"/>
    </row>
    <row r="136" spans="2:8" x14ac:dyDescent="0.25">
      <c r="B136" s="211">
        <f t="shared" si="1"/>
        <v>118</v>
      </c>
      <c r="C136" s="175" t="s">
        <v>652</v>
      </c>
      <c r="D136" s="154" t="s">
        <v>653</v>
      </c>
      <c r="E136" s="232">
        <v>75</v>
      </c>
      <c r="F136" s="154" t="s">
        <v>14</v>
      </c>
      <c r="G136" s="207">
        <v>0</v>
      </c>
      <c r="H136" s="103"/>
    </row>
    <row r="137" spans="2:8" x14ac:dyDescent="0.25">
      <c r="B137" s="211">
        <f t="shared" si="1"/>
        <v>118</v>
      </c>
      <c r="C137" s="175" t="s">
        <v>617</v>
      </c>
      <c r="D137" s="154" t="s">
        <v>14</v>
      </c>
      <c r="E137" s="232">
        <v>51</v>
      </c>
      <c r="F137" s="154" t="s">
        <v>14</v>
      </c>
      <c r="G137" s="207">
        <v>0</v>
      </c>
      <c r="H137" s="103"/>
    </row>
    <row r="138" spans="2:8" x14ac:dyDescent="0.25">
      <c r="B138" s="211">
        <f t="shared" si="1"/>
        <v>118</v>
      </c>
      <c r="C138" s="244" t="s">
        <v>627</v>
      </c>
      <c r="D138" s="245" t="s">
        <v>628</v>
      </c>
      <c r="E138" s="232">
        <v>59</v>
      </c>
      <c r="F138" s="245" t="s">
        <v>236</v>
      </c>
      <c r="G138" s="207">
        <v>0</v>
      </c>
      <c r="H138" s="103"/>
    </row>
    <row r="139" spans="2:8" x14ac:dyDescent="0.25">
      <c r="B139" s="211">
        <f t="shared" si="1"/>
        <v>118</v>
      </c>
      <c r="C139" s="175" t="s">
        <v>712</v>
      </c>
      <c r="D139" s="154" t="s">
        <v>678</v>
      </c>
      <c r="E139" s="232">
        <v>91</v>
      </c>
      <c r="F139" s="154" t="s">
        <v>14</v>
      </c>
      <c r="G139" s="207">
        <v>0</v>
      </c>
      <c r="H139" s="103"/>
    </row>
    <row r="140" spans="2:8" x14ac:dyDescent="0.25">
      <c r="B140" s="211">
        <f t="shared" si="1"/>
        <v>118</v>
      </c>
      <c r="C140" s="175" t="s">
        <v>723</v>
      </c>
      <c r="D140" s="154" t="s">
        <v>722</v>
      </c>
      <c r="E140" s="232">
        <v>116</v>
      </c>
      <c r="F140" s="154" t="s">
        <v>14</v>
      </c>
      <c r="G140" s="207">
        <v>0</v>
      </c>
      <c r="H140" s="103"/>
    </row>
    <row r="141" spans="2:8" hidden="1" x14ac:dyDescent="0.25">
      <c r="B141" s="211">
        <f t="shared" si="1"/>
        <v>118</v>
      </c>
      <c r="G141"/>
      <c r="H141" s="103"/>
    </row>
    <row r="142" spans="2:8" hidden="1" x14ac:dyDescent="0.25">
      <c r="B142" s="211">
        <f t="shared" si="1"/>
        <v>118</v>
      </c>
      <c r="G142"/>
      <c r="H142" s="103"/>
    </row>
    <row r="143" spans="2:8" hidden="1" x14ac:dyDescent="0.25">
      <c r="B143" s="211">
        <f t="shared" si="1"/>
        <v>118</v>
      </c>
      <c r="G143"/>
      <c r="H143" s="103"/>
    </row>
    <row r="144" spans="2:8" hidden="1" x14ac:dyDescent="0.25">
      <c r="B144" s="211">
        <f t="shared" si="1"/>
        <v>118</v>
      </c>
      <c r="G144"/>
      <c r="H144" s="103"/>
    </row>
    <row r="145" spans="2:8" hidden="1" x14ac:dyDescent="0.25">
      <c r="B145" s="211">
        <f t="shared" si="1"/>
        <v>118</v>
      </c>
      <c r="G145"/>
      <c r="H145" s="103"/>
    </row>
    <row r="146" spans="2:8" hidden="1" x14ac:dyDescent="0.25">
      <c r="B146" s="211">
        <f t="shared" ref="B146:B185" si="2">RANK(G146,G$17:G$185)</f>
        <v>118</v>
      </c>
      <c r="G146"/>
      <c r="H146" s="103"/>
    </row>
    <row r="147" spans="2:8" hidden="1" x14ac:dyDescent="0.25">
      <c r="B147" s="211">
        <f t="shared" si="2"/>
        <v>118</v>
      </c>
      <c r="G147"/>
      <c r="H147" s="103"/>
    </row>
    <row r="148" spans="2:8" hidden="1" x14ac:dyDescent="0.25">
      <c r="B148" s="211">
        <f t="shared" si="2"/>
        <v>118</v>
      </c>
      <c r="G148"/>
      <c r="H148" s="103"/>
    </row>
    <row r="149" spans="2:8" hidden="1" x14ac:dyDescent="0.25">
      <c r="B149" s="211">
        <f t="shared" si="2"/>
        <v>118</v>
      </c>
      <c r="G149"/>
      <c r="H149" s="103"/>
    </row>
    <row r="150" spans="2:8" hidden="1" x14ac:dyDescent="0.25">
      <c r="B150" s="211">
        <f t="shared" si="2"/>
        <v>118</v>
      </c>
      <c r="G150"/>
      <c r="H150" s="103"/>
    </row>
    <row r="151" spans="2:8" hidden="1" x14ac:dyDescent="0.25">
      <c r="B151" s="211">
        <f t="shared" si="2"/>
        <v>118</v>
      </c>
      <c r="G151"/>
      <c r="H151" s="103"/>
    </row>
    <row r="152" spans="2:8" hidden="1" x14ac:dyDescent="0.25">
      <c r="B152" s="211">
        <f t="shared" si="2"/>
        <v>118</v>
      </c>
      <c r="G152"/>
      <c r="H152" s="103"/>
    </row>
    <row r="153" spans="2:8" hidden="1" x14ac:dyDescent="0.25">
      <c r="B153" s="211">
        <f t="shared" si="2"/>
        <v>118</v>
      </c>
      <c r="G153"/>
      <c r="H153" s="103"/>
    </row>
    <row r="154" spans="2:8" hidden="1" x14ac:dyDescent="0.25">
      <c r="B154" s="211">
        <f t="shared" si="2"/>
        <v>118</v>
      </c>
      <c r="G154"/>
      <c r="H154" s="103"/>
    </row>
    <row r="155" spans="2:8" hidden="1" x14ac:dyDescent="0.25">
      <c r="B155" s="211">
        <f t="shared" si="2"/>
        <v>118</v>
      </c>
      <c r="G155"/>
      <c r="H155" s="103"/>
    </row>
    <row r="156" spans="2:8" hidden="1" x14ac:dyDescent="0.25">
      <c r="B156" s="211">
        <f t="shared" si="2"/>
        <v>118</v>
      </c>
      <c r="G156"/>
      <c r="H156" s="103"/>
    </row>
    <row r="157" spans="2:8" hidden="1" x14ac:dyDescent="0.25">
      <c r="B157" s="211">
        <f t="shared" si="2"/>
        <v>118</v>
      </c>
      <c r="G157"/>
      <c r="H157" s="103"/>
    </row>
    <row r="158" spans="2:8" hidden="1" x14ac:dyDescent="0.25">
      <c r="B158" s="211">
        <f t="shared" si="2"/>
        <v>118</v>
      </c>
      <c r="G158"/>
      <c r="H158" s="103"/>
    </row>
    <row r="159" spans="2:8" hidden="1" x14ac:dyDescent="0.25">
      <c r="B159" s="211">
        <f t="shared" si="2"/>
        <v>118</v>
      </c>
      <c r="G159"/>
      <c r="H159" s="103"/>
    </row>
    <row r="160" spans="2:8" hidden="1" x14ac:dyDescent="0.25">
      <c r="B160" s="211">
        <f t="shared" si="2"/>
        <v>118</v>
      </c>
      <c r="G160"/>
      <c r="H160" s="103"/>
    </row>
    <row r="161" spans="2:8" hidden="1" x14ac:dyDescent="0.25">
      <c r="B161" s="211">
        <f t="shared" si="2"/>
        <v>118</v>
      </c>
      <c r="G161"/>
      <c r="H161" s="103"/>
    </row>
    <row r="162" spans="2:8" hidden="1" x14ac:dyDescent="0.25">
      <c r="B162" s="211">
        <f t="shared" si="2"/>
        <v>118</v>
      </c>
      <c r="G162"/>
      <c r="H162" s="103"/>
    </row>
    <row r="163" spans="2:8" hidden="1" x14ac:dyDescent="0.25">
      <c r="B163" s="211">
        <f t="shared" si="2"/>
        <v>118</v>
      </c>
      <c r="G163"/>
      <c r="H163" s="103"/>
    </row>
    <row r="164" spans="2:8" hidden="1" x14ac:dyDescent="0.25">
      <c r="B164" s="211">
        <f t="shared" si="2"/>
        <v>118</v>
      </c>
      <c r="G164"/>
      <c r="H164" s="103"/>
    </row>
    <row r="165" spans="2:8" hidden="1" x14ac:dyDescent="0.25">
      <c r="B165" s="211">
        <f t="shared" si="2"/>
        <v>118</v>
      </c>
      <c r="G165"/>
      <c r="H165" s="103"/>
    </row>
    <row r="166" spans="2:8" hidden="1" x14ac:dyDescent="0.25">
      <c r="B166" s="211">
        <f t="shared" si="2"/>
        <v>118</v>
      </c>
      <c r="G166"/>
      <c r="H166" s="103"/>
    </row>
    <row r="167" spans="2:8" hidden="1" x14ac:dyDescent="0.25">
      <c r="B167" s="211">
        <f t="shared" si="2"/>
        <v>118</v>
      </c>
      <c r="G167"/>
      <c r="H167" s="103"/>
    </row>
    <row r="168" spans="2:8" hidden="1" x14ac:dyDescent="0.25">
      <c r="B168" s="211">
        <f t="shared" si="2"/>
        <v>118</v>
      </c>
      <c r="G168"/>
      <c r="H168" s="103"/>
    </row>
    <row r="169" spans="2:8" hidden="1" x14ac:dyDescent="0.25">
      <c r="B169" s="211">
        <f t="shared" si="2"/>
        <v>118</v>
      </c>
      <c r="G169"/>
      <c r="H169" s="103"/>
    </row>
    <row r="170" spans="2:8" hidden="1" x14ac:dyDescent="0.25">
      <c r="B170" s="211">
        <f t="shared" si="2"/>
        <v>118</v>
      </c>
      <c r="G170"/>
      <c r="H170" s="103"/>
    </row>
    <row r="171" spans="2:8" hidden="1" x14ac:dyDescent="0.25">
      <c r="B171" s="211">
        <f t="shared" si="2"/>
        <v>118</v>
      </c>
      <c r="G171"/>
      <c r="H171" s="103"/>
    </row>
    <row r="172" spans="2:8" hidden="1" x14ac:dyDescent="0.25">
      <c r="B172" s="211">
        <f t="shared" si="2"/>
        <v>118</v>
      </c>
      <c r="G172"/>
      <c r="H172" s="103"/>
    </row>
    <row r="173" spans="2:8" hidden="1" x14ac:dyDescent="0.25">
      <c r="B173" s="211">
        <f t="shared" si="2"/>
        <v>118</v>
      </c>
      <c r="G173"/>
      <c r="H173" s="103"/>
    </row>
    <row r="174" spans="2:8" hidden="1" x14ac:dyDescent="0.25">
      <c r="B174" s="211">
        <f t="shared" si="2"/>
        <v>118</v>
      </c>
      <c r="G174"/>
    </row>
    <row r="175" spans="2:8" hidden="1" x14ac:dyDescent="0.25">
      <c r="B175" s="211">
        <f t="shared" si="2"/>
        <v>118</v>
      </c>
      <c r="G175"/>
    </row>
    <row r="176" spans="2:8" hidden="1" x14ac:dyDescent="0.25">
      <c r="B176" s="211">
        <f t="shared" si="2"/>
        <v>118</v>
      </c>
      <c r="G176"/>
    </row>
    <row r="177" spans="2:7" hidden="1" x14ac:dyDescent="0.25">
      <c r="B177" s="211">
        <f t="shared" si="2"/>
        <v>118</v>
      </c>
      <c r="G177"/>
    </row>
    <row r="178" spans="2:7" hidden="1" x14ac:dyDescent="0.25">
      <c r="B178" s="211">
        <f t="shared" si="2"/>
        <v>118</v>
      </c>
      <c r="G178"/>
    </row>
    <row r="179" spans="2:7" hidden="1" x14ac:dyDescent="0.25">
      <c r="B179" s="211">
        <f t="shared" si="2"/>
        <v>118</v>
      </c>
      <c r="G179"/>
    </row>
    <row r="180" spans="2:7" hidden="1" x14ac:dyDescent="0.25">
      <c r="B180" s="211">
        <f t="shared" si="2"/>
        <v>118</v>
      </c>
      <c r="G180"/>
    </row>
    <row r="181" spans="2:7" hidden="1" x14ac:dyDescent="0.25">
      <c r="B181" s="211">
        <f t="shared" si="2"/>
        <v>118</v>
      </c>
      <c r="G181"/>
    </row>
    <row r="182" spans="2:7" hidden="1" x14ac:dyDescent="0.25">
      <c r="B182" s="211">
        <f t="shared" si="2"/>
        <v>118</v>
      </c>
      <c r="G182"/>
    </row>
    <row r="183" spans="2:7" hidden="1" x14ac:dyDescent="0.25">
      <c r="B183" s="211">
        <f t="shared" si="2"/>
        <v>118</v>
      </c>
      <c r="G183"/>
    </row>
    <row r="184" spans="2:7" hidden="1" x14ac:dyDescent="0.25">
      <c r="B184" s="211">
        <f t="shared" si="2"/>
        <v>118</v>
      </c>
      <c r="G184"/>
    </row>
    <row r="185" spans="2:7" hidden="1" x14ac:dyDescent="0.25">
      <c r="B185" s="211">
        <f t="shared" si="2"/>
        <v>118</v>
      </c>
      <c r="G185"/>
    </row>
  </sheetData>
  <hyperlinks>
    <hyperlink ref="A1" location="HOME!A1" display="HOME"/>
    <hyperlink ref="A10" location="statistieken!A1" display="statistieken"/>
    <hyperlink ref="A9" location="spelregels!A1" display="spelregels"/>
    <hyperlink ref="A8" location="'teams bekijken'!A1" display="teams bekijken"/>
    <hyperlink ref="A6" location="nieuwelingen!A1" display="nieuwelingen"/>
    <hyperlink ref="A5" location="week!A1" display="week"/>
    <hyperlink ref="A4" location="ploegen!A1" display="ploegen"/>
    <hyperlink ref="A3" location="individu!A1" display="individu"/>
    <hyperlink ref="A12" r:id="rId2"/>
    <hyperlink ref="A11" r:id="rId3"/>
  </hyperlinks>
  <pageMargins left="0.7" right="0.7" top="0.75" bottom="0.75" header="0.3" footer="0.3"/>
  <pageSetup paperSize="9" orientation="portrait" r:id="rId4"/>
  <drawing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1"/>
  <sheetViews>
    <sheetView topLeftCell="A10" zoomScale="133" zoomScaleNormal="133" workbookViewId="0">
      <selection activeCell="F17" sqref="F17:H17"/>
    </sheetView>
  </sheetViews>
  <sheetFormatPr defaultColWidth="8.85546875" defaultRowHeight="15" x14ac:dyDescent="0.25"/>
  <cols>
    <col min="1" max="1" width="15.85546875" bestFit="1" customWidth="1"/>
    <col min="2" max="2" width="16.28515625" customWidth="1"/>
    <col min="3" max="3" width="19.85546875" customWidth="1"/>
    <col min="4" max="4" width="22.140625" customWidth="1"/>
    <col min="5" max="5" width="17.42578125" customWidth="1"/>
    <col min="6" max="6" width="17.7109375" style="22" customWidth="1"/>
  </cols>
  <sheetData>
    <row r="1" spans="1:6" ht="16.5" thickBot="1" x14ac:dyDescent="0.3">
      <c r="A1" s="1" t="s">
        <v>0</v>
      </c>
    </row>
    <row r="2" spans="1:6" ht="15.75" x14ac:dyDescent="0.25">
      <c r="A2" s="2" t="s">
        <v>1</v>
      </c>
    </row>
    <row r="3" spans="1:6" ht="15.75" x14ac:dyDescent="0.25">
      <c r="A3" s="6" t="s">
        <v>11</v>
      </c>
    </row>
    <row r="4" spans="1:6" ht="15.75" x14ac:dyDescent="0.25">
      <c r="A4" s="6" t="s">
        <v>2</v>
      </c>
    </row>
    <row r="5" spans="1:6" ht="15.75" x14ac:dyDescent="0.25">
      <c r="A5" s="6" t="s">
        <v>3</v>
      </c>
    </row>
    <row r="6" spans="1:6" ht="16.5" thickBot="1" x14ac:dyDescent="0.3">
      <c r="A6" s="6" t="s">
        <v>4</v>
      </c>
    </row>
    <row r="7" spans="1:6" ht="15.75" x14ac:dyDescent="0.25">
      <c r="A7" s="3" t="s">
        <v>5</v>
      </c>
    </row>
    <row r="8" spans="1:6" ht="15.75" x14ac:dyDescent="0.25">
      <c r="A8" s="5" t="s">
        <v>6</v>
      </c>
    </row>
    <row r="9" spans="1:6" ht="15.75" x14ac:dyDescent="0.25">
      <c r="A9" s="5" t="s">
        <v>7</v>
      </c>
    </row>
    <row r="10" spans="1:6" ht="15.75" x14ac:dyDescent="0.25">
      <c r="A10" s="5" t="s">
        <v>9</v>
      </c>
    </row>
    <row r="11" spans="1:6" ht="15.75" x14ac:dyDescent="0.25">
      <c r="A11" s="5" t="s">
        <v>10</v>
      </c>
    </row>
    <row r="12" spans="1:6" ht="16.5" thickBot="1" x14ac:dyDescent="0.3">
      <c r="A12" s="4" t="s">
        <v>8</v>
      </c>
    </row>
    <row r="13" spans="1:6" x14ac:dyDescent="0.25">
      <c r="A13" s="154"/>
    </row>
    <row r="14" spans="1:6" ht="15.75" thickBot="1" x14ac:dyDescent="0.3">
      <c r="F14"/>
    </row>
    <row r="15" spans="1:6" s="195" customFormat="1" ht="30.75" thickBot="1" x14ac:dyDescent="0.3">
      <c r="B15" s="224" t="s">
        <v>12</v>
      </c>
      <c r="C15" s="226" t="s">
        <v>310</v>
      </c>
      <c r="D15" s="227" t="s">
        <v>309</v>
      </c>
      <c r="E15" s="226" t="s">
        <v>311</v>
      </c>
    </row>
    <row r="16" spans="1:6" x14ac:dyDescent="0.25">
      <c r="B16" s="225">
        <f t="shared" ref="B16:B27" si="0">RANK(E16,$E$16:$E$27)</f>
        <v>1</v>
      </c>
      <c r="C16" s="235" t="s">
        <v>305</v>
      </c>
      <c r="D16" s="228">
        <v>5</v>
      </c>
      <c r="E16" s="233">
        <v>55</v>
      </c>
      <c r="F16"/>
    </row>
    <row r="17" spans="2:6" x14ac:dyDescent="0.25">
      <c r="B17" s="210">
        <f t="shared" si="0"/>
        <v>2</v>
      </c>
      <c r="C17" s="236" t="s">
        <v>739</v>
      </c>
      <c r="D17" s="228">
        <v>20</v>
      </c>
      <c r="E17" s="233">
        <v>46.2</v>
      </c>
      <c r="F17"/>
    </row>
    <row r="18" spans="2:6" x14ac:dyDescent="0.25">
      <c r="B18" s="210">
        <f t="shared" si="0"/>
        <v>3</v>
      </c>
      <c r="C18" s="237" t="s">
        <v>308</v>
      </c>
      <c r="D18" s="228">
        <v>6</v>
      </c>
      <c r="E18" s="233">
        <v>44.666666666666664</v>
      </c>
      <c r="F18"/>
    </row>
    <row r="19" spans="2:6" x14ac:dyDescent="0.25">
      <c r="B19" s="210">
        <f t="shared" si="0"/>
        <v>4</v>
      </c>
      <c r="C19" s="236" t="s">
        <v>300</v>
      </c>
      <c r="D19" s="231">
        <v>5</v>
      </c>
      <c r="E19" s="229">
        <v>44.2</v>
      </c>
      <c r="F19"/>
    </row>
    <row r="20" spans="2:6" x14ac:dyDescent="0.25">
      <c r="B20" s="210">
        <f t="shared" si="0"/>
        <v>5</v>
      </c>
      <c r="C20" s="235" t="s">
        <v>301</v>
      </c>
      <c r="D20" s="228">
        <v>23</v>
      </c>
      <c r="E20" s="233">
        <v>43.695652173913047</v>
      </c>
      <c r="F20"/>
    </row>
    <row r="21" spans="2:6" x14ac:dyDescent="0.25">
      <c r="B21" s="210">
        <f t="shared" si="0"/>
        <v>6</v>
      </c>
      <c r="C21" s="236" t="s">
        <v>299</v>
      </c>
      <c r="D21" s="228">
        <v>14</v>
      </c>
      <c r="E21" s="233">
        <v>40.785714285714285</v>
      </c>
      <c r="F21"/>
    </row>
    <row r="22" spans="2:6" x14ac:dyDescent="0.25">
      <c r="B22" s="210">
        <f t="shared" si="0"/>
        <v>7</v>
      </c>
      <c r="C22" s="236" t="s">
        <v>609</v>
      </c>
      <c r="D22" s="228">
        <v>5</v>
      </c>
      <c r="E22" s="233">
        <v>36.6</v>
      </c>
      <c r="F22"/>
    </row>
    <row r="23" spans="2:6" x14ac:dyDescent="0.25">
      <c r="B23" s="210">
        <f t="shared" si="0"/>
        <v>8</v>
      </c>
      <c r="C23" s="236" t="s">
        <v>304</v>
      </c>
      <c r="D23" s="228">
        <v>7</v>
      </c>
      <c r="E23" s="233">
        <v>35.714285714285715</v>
      </c>
      <c r="F23"/>
    </row>
    <row r="24" spans="2:6" x14ac:dyDescent="0.25">
      <c r="B24" s="210">
        <f t="shared" si="0"/>
        <v>9</v>
      </c>
      <c r="C24" s="236" t="s">
        <v>306</v>
      </c>
      <c r="D24" s="228">
        <v>8</v>
      </c>
      <c r="E24" s="233">
        <v>34.5</v>
      </c>
      <c r="F24"/>
    </row>
    <row r="25" spans="2:6" x14ac:dyDescent="0.25">
      <c r="B25" s="210">
        <f t="shared" si="0"/>
        <v>10</v>
      </c>
      <c r="C25" s="236" t="s">
        <v>302</v>
      </c>
      <c r="D25" s="228">
        <v>10</v>
      </c>
      <c r="E25" s="233">
        <v>29.9</v>
      </c>
      <c r="F25"/>
    </row>
    <row r="26" spans="2:6" x14ac:dyDescent="0.25">
      <c r="B26" s="210">
        <f t="shared" si="0"/>
        <v>11</v>
      </c>
      <c r="C26" s="236" t="s">
        <v>303</v>
      </c>
      <c r="D26" s="228">
        <v>8</v>
      </c>
      <c r="E26" s="233">
        <v>25.875</v>
      </c>
      <c r="F26"/>
    </row>
    <row r="27" spans="2:6" ht="15.75" thickBot="1" x14ac:dyDescent="0.3">
      <c r="B27" s="241">
        <f t="shared" si="0"/>
        <v>12</v>
      </c>
      <c r="C27" s="261" t="s">
        <v>307</v>
      </c>
      <c r="D27" s="230">
        <v>13</v>
      </c>
      <c r="E27" s="234">
        <v>24.76923076923077</v>
      </c>
      <c r="F27"/>
    </row>
    <row r="28" spans="2:6" x14ac:dyDescent="0.25">
      <c r="F28"/>
    </row>
    <row r="29" spans="2:6" x14ac:dyDescent="0.25">
      <c r="C29" s="260"/>
      <c r="F29"/>
    </row>
    <row r="30" spans="2:6" x14ac:dyDescent="0.25">
      <c r="C30" s="260"/>
    </row>
    <row r="31" spans="2:6" s="154" customFormat="1" x14ac:dyDescent="0.25">
      <c r="C31" s="260"/>
      <c r="F31" s="22"/>
    </row>
  </sheetData>
  <conditionalFormatting sqref="B16:B27">
    <cfRule type="cellIs" dxfId="4" priority="2" operator="equal">
      <formula>1</formula>
    </cfRule>
  </conditionalFormatting>
  <conditionalFormatting sqref="C16:C27">
    <cfRule type="expression" dxfId="3" priority="1">
      <formula>$B16=1</formula>
    </cfRule>
  </conditionalFormatting>
  <hyperlinks>
    <hyperlink ref="A1" location="HOME!A1" display="HOME"/>
    <hyperlink ref="A10" location="statistieken!A1" display="statistieken"/>
    <hyperlink ref="A9" location="spelregels!A1" display="spelregels"/>
    <hyperlink ref="A8" location="'teams bekijken'!A1" display="teams bekijken"/>
    <hyperlink ref="A6" location="nieuwelingen!A1" display="nieuwelingen"/>
    <hyperlink ref="A5" location="week!A1" display="week"/>
    <hyperlink ref="A4" location="ploegen!A1" display="ploegen"/>
    <hyperlink ref="A3" location="individu!A1" display="individu"/>
    <hyperlink ref="A12" r:id="rId2"/>
    <hyperlink ref="A11" r:id="rId3"/>
  </hyperlinks>
  <pageMargins left="0.7" right="0.7" top="0.75" bottom="0.75" header="0.3" footer="0.3"/>
  <pageSetup paperSize="9" orientation="portrait" r:id="rId4"/>
  <drawing r:id="rId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3:N43"/>
  <sheetViews>
    <sheetView tabSelected="1" zoomScale="105" zoomScaleNormal="105" workbookViewId="0">
      <selection activeCell="L1" sqref="L1"/>
    </sheetView>
  </sheetViews>
  <sheetFormatPr defaultColWidth="8.85546875" defaultRowHeight="15" x14ac:dyDescent="0.25"/>
  <cols>
    <col min="1" max="1" width="9.42578125" customWidth="1"/>
    <col min="4" max="4" width="3.28515625" customWidth="1"/>
    <col min="5" max="5" width="9.85546875" customWidth="1"/>
    <col min="6" max="6" width="1.28515625" customWidth="1"/>
    <col min="7" max="7" width="23.140625" customWidth="1"/>
    <col min="8" max="8" width="1.42578125" customWidth="1"/>
    <col min="9" max="9" width="26.42578125" customWidth="1"/>
    <col min="11" max="11" width="1.140625" customWidth="1"/>
  </cols>
  <sheetData>
    <row r="13" spans="1:14" hidden="1" x14ac:dyDescent="0.25"/>
    <row r="14" spans="1:14" s="154" customFormat="1" ht="15.75" hidden="1" thickBot="1" x14ac:dyDescent="0.3">
      <c r="A14" s="251" t="s">
        <v>293</v>
      </c>
      <c r="B14" s="252"/>
      <c r="C14" s="252"/>
      <c r="D14" s="252"/>
      <c r="E14" s="252"/>
      <c r="F14" s="252"/>
      <c r="G14" s="252"/>
      <c r="H14" s="252"/>
      <c r="I14" s="252"/>
      <c r="J14" s="253"/>
    </row>
    <row r="15" spans="1:14" s="154" customFormat="1" hidden="1" x14ac:dyDescent="0.25"/>
    <row r="16" spans="1:14" ht="15.75" thickBot="1" x14ac:dyDescent="0.3">
      <c r="A16" s="108"/>
      <c r="B16" s="108"/>
      <c r="C16" s="108"/>
      <c r="D16" s="108"/>
      <c r="E16" s="108"/>
      <c r="F16" s="108"/>
      <c r="G16" s="108"/>
      <c r="H16" s="108"/>
      <c r="I16" s="108"/>
      <c r="J16" s="108"/>
      <c r="K16" s="108"/>
      <c r="L16" s="120"/>
      <c r="M16" s="120"/>
      <c r="N16" s="120"/>
    </row>
    <row r="17" spans="1:14" ht="15.75" thickBot="1" x14ac:dyDescent="0.3">
      <c r="A17" s="108"/>
      <c r="B17" s="108" t="s">
        <v>122</v>
      </c>
      <c r="C17" s="108"/>
      <c r="D17" s="108"/>
      <c r="E17" s="248" t="s">
        <v>766</v>
      </c>
      <c r="F17" s="249"/>
      <c r="G17" s="250"/>
      <c r="H17" s="108"/>
      <c r="I17" s="108"/>
      <c r="J17" s="108"/>
      <c r="K17" s="108"/>
      <c r="L17" s="120"/>
      <c r="M17" s="120"/>
      <c r="N17" s="120"/>
    </row>
    <row r="18" spans="1:14" ht="15.75" thickBot="1" x14ac:dyDescent="0.3">
      <c r="A18" s="108"/>
      <c r="B18" s="108"/>
      <c r="C18" s="108"/>
      <c r="D18" s="108"/>
      <c r="E18" s="117"/>
      <c r="F18" s="117"/>
      <c r="G18" s="117"/>
      <c r="H18" s="108"/>
      <c r="I18" s="108"/>
      <c r="J18" s="108"/>
      <c r="K18" s="108"/>
      <c r="L18" s="120"/>
      <c r="M18" s="120"/>
      <c r="N18" s="120"/>
    </row>
    <row r="19" spans="1:14" ht="15.75" thickBot="1" x14ac:dyDescent="0.3">
      <c r="A19" s="108"/>
      <c r="B19" s="108" t="s">
        <v>129</v>
      </c>
      <c r="C19" s="108"/>
      <c r="D19" s="108"/>
      <c r="E19" s="109" t="str">
        <f>VLOOKUP(E17,Deelnemers!A:G,4,0)</f>
        <v>-</v>
      </c>
      <c r="F19" s="110"/>
      <c r="G19" s="111"/>
      <c r="H19" s="108"/>
      <c r="I19" s="108"/>
      <c r="J19" s="108"/>
      <c r="K19" s="108"/>
      <c r="L19" s="120"/>
      <c r="M19" s="120"/>
      <c r="N19" s="120"/>
    </row>
    <row r="20" spans="1:14" ht="15.75" thickBot="1" x14ac:dyDescent="0.3">
      <c r="A20" s="108"/>
      <c r="B20" s="108" t="s">
        <v>297</v>
      </c>
      <c r="C20" s="108"/>
      <c r="D20" s="108"/>
      <c r="E20" s="109" t="str">
        <f>VLOOKUP(E17,Deelnemers!A:G,5,0)</f>
        <v>DCMR - REGENBOOG</v>
      </c>
      <c r="F20" s="110"/>
      <c r="G20" s="111"/>
      <c r="H20" s="108"/>
      <c r="I20" s="108"/>
      <c r="J20" s="108"/>
      <c r="K20" s="108"/>
      <c r="L20" s="120"/>
      <c r="M20" s="120"/>
      <c r="N20" s="120"/>
    </row>
    <row r="21" spans="1:14" ht="15.75" thickBot="1" x14ac:dyDescent="0.3">
      <c r="A21" s="108"/>
      <c r="B21" s="108" t="s">
        <v>123</v>
      </c>
      <c r="C21" s="108"/>
      <c r="D21" s="108"/>
      <c r="E21" s="109" t="str">
        <f>VLOOKUP(E17,Deelnemers!A:G,6,0)</f>
        <v>Cofidis</v>
      </c>
      <c r="F21" s="110"/>
      <c r="G21" s="111"/>
      <c r="H21" s="108"/>
      <c r="I21" s="108"/>
      <c r="J21" s="108"/>
      <c r="K21" s="108"/>
      <c r="L21" s="120"/>
      <c r="M21" s="120"/>
      <c r="N21" s="120"/>
    </row>
    <row r="22" spans="1:14" x14ac:dyDescent="0.25">
      <c r="A22" s="108"/>
      <c r="B22" s="108"/>
      <c r="C22" s="108"/>
      <c r="D22" s="108"/>
      <c r="E22" s="108"/>
      <c r="F22" s="108"/>
      <c r="G22" s="108"/>
      <c r="H22" s="108"/>
      <c r="I22" s="108"/>
      <c r="J22" s="108"/>
      <c r="K22" s="108"/>
      <c r="L22" s="120"/>
      <c r="M22" s="120"/>
      <c r="N22" s="120"/>
    </row>
    <row r="23" spans="1:14" ht="15.75" thickBot="1" x14ac:dyDescent="0.3">
      <c r="A23" s="108"/>
      <c r="B23" s="108"/>
      <c r="C23" s="133" t="s">
        <v>39</v>
      </c>
      <c r="D23" s="108"/>
      <c r="E23" s="134" t="s">
        <v>124</v>
      </c>
      <c r="F23" s="108"/>
      <c r="G23" s="108" t="s">
        <v>125</v>
      </c>
      <c r="H23" s="108"/>
      <c r="I23" s="108" t="s">
        <v>92</v>
      </c>
      <c r="J23" s="108" t="s">
        <v>60</v>
      </c>
      <c r="K23" s="108"/>
      <c r="L23" s="120"/>
      <c r="M23" s="120"/>
      <c r="N23" s="120"/>
    </row>
    <row r="24" spans="1:14" ht="15.75" thickBot="1" x14ac:dyDescent="0.3">
      <c r="A24" s="108"/>
      <c r="B24" s="108"/>
      <c r="C24" s="108">
        <v>1</v>
      </c>
      <c r="D24" s="108"/>
      <c r="E24" s="130">
        <f>IF(E$17="--","",VLOOKUP(E$17,Deelnemers!A:W,9,0))</f>
        <v>73</v>
      </c>
      <c r="F24" s="108"/>
      <c r="G24" s="127" t="str">
        <f>IF($E24="","",VLOOKUP(E24,rennerstabel!E:F,2,0))</f>
        <v>Peter Sagan</v>
      </c>
      <c r="H24" s="108"/>
      <c r="I24" s="124" t="str">
        <f>IF($E24="","",VLOOKUP(E24,rennerstabel!E:G,3,FALSE))</f>
        <v>BORA hansgrohe</v>
      </c>
      <c r="J24" s="121">
        <f>IF($E24="","",VLOOKUP(E24,rennerstabel!E:H,4,0))*2</f>
        <v>30</v>
      </c>
      <c r="K24" s="108"/>
      <c r="L24" s="120"/>
      <c r="M24" s="120"/>
      <c r="N24" s="120"/>
    </row>
    <row r="25" spans="1:14" ht="16.5" thickTop="1" thickBot="1" x14ac:dyDescent="0.3">
      <c r="A25" s="108"/>
      <c r="B25" s="108"/>
      <c r="C25" s="108">
        <v>2</v>
      </c>
      <c r="D25" s="108"/>
      <c r="E25" s="131">
        <f>IF(E$17="--","",VLOOKUP(E$17,Deelnemers!A:W,10,0))</f>
        <v>22</v>
      </c>
      <c r="F25" s="108"/>
      <c r="G25" s="128" t="str">
        <f>IF($E25="","",VLOOKUP(E25,rennerstabel!E:F,2,0))</f>
        <v>Sam Bennett</v>
      </c>
      <c r="H25" s="108"/>
      <c r="I25" s="125" t="str">
        <f>IF($E25="","",VLOOKUP(E25,rennerstabel!E:G,3,FALSE))</f>
        <v>Deceuninck - Quick Step</v>
      </c>
      <c r="J25" s="122">
        <f>IF($E25="","",VLOOKUP(E25,rennerstabel!E:H,4,0))</f>
        <v>20</v>
      </c>
      <c r="K25" s="108"/>
      <c r="L25" s="120"/>
      <c r="M25" s="120"/>
      <c r="N25" s="120"/>
    </row>
    <row r="26" spans="1:14" ht="16.5" thickTop="1" thickBot="1" x14ac:dyDescent="0.3">
      <c r="A26" s="108"/>
      <c r="B26" s="108"/>
      <c r="C26" s="108">
        <v>3</v>
      </c>
      <c r="D26" s="108"/>
      <c r="E26" s="131">
        <f>IF(E$17="--","",VLOOKUP(E$17,Deelnemers!A:W,11,0))</f>
        <v>14</v>
      </c>
      <c r="F26" s="108"/>
      <c r="G26" s="128" t="str">
        <f>IF($E26="","",VLOOKUP(E26,rennerstabel!E:F,2,0))</f>
        <v>Wout van Aert</v>
      </c>
      <c r="H26" s="108"/>
      <c r="I26" s="125" t="str">
        <f>IF($E26="","",VLOOKUP(E26,rennerstabel!E:G,3,FALSE))</f>
        <v>Jumbo Visma</v>
      </c>
      <c r="J26" s="122">
        <f>IF($E26="","",VLOOKUP(E26,rennerstabel!E:H,4,0))</f>
        <v>0</v>
      </c>
      <c r="K26" s="108"/>
      <c r="L26" s="120"/>
      <c r="M26" s="120"/>
      <c r="N26" s="120"/>
    </row>
    <row r="27" spans="1:14" ht="16.5" thickTop="1" thickBot="1" x14ac:dyDescent="0.3">
      <c r="A27" s="108"/>
      <c r="B27" s="108"/>
      <c r="C27" s="108">
        <v>4</v>
      </c>
      <c r="D27" s="108"/>
      <c r="E27" s="131">
        <f>IF(E$17="--","",VLOOKUP(E$17,Deelnemers!A:W,12,0))</f>
        <v>33</v>
      </c>
      <c r="F27" s="108"/>
      <c r="G27" s="128" t="str">
        <f>IF($E27="","",VLOOKUP(E27,rennerstabel!E:F,2,0))</f>
        <v>Caleb Ewan</v>
      </c>
      <c r="H27" s="108"/>
      <c r="I27" s="125" t="str">
        <f>IF($E27="","",VLOOKUP(E27,rennerstabel!E:G,3,FALSE))</f>
        <v>Lotto Soudal</v>
      </c>
      <c r="J27" s="122">
        <f>IF($E27="","",VLOOKUP(E27,rennerstabel!E:H,4,0))</f>
        <v>0</v>
      </c>
      <c r="K27" s="108"/>
      <c r="L27" s="120"/>
      <c r="M27" s="120"/>
      <c r="N27" s="120"/>
    </row>
    <row r="28" spans="1:14" ht="16.5" thickTop="1" thickBot="1" x14ac:dyDescent="0.3">
      <c r="A28" s="108"/>
      <c r="B28" s="108"/>
      <c r="C28" s="108">
        <v>5</v>
      </c>
      <c r="D28" s="108"/>
      <c r="E28" s="131">
        <f>IF(E$17="--","",VLOOKUP(E$17,Deelnemers!A:W,13,0))</f>
        <v>152</v>
      </c>
      <c r="F28" s="108"/>
      <c r="G28" s="128" t="str">
        <f>IF($E28="","",VLOOKUP(E28,rennerstabel!E:F,2,0))</f>
        <v>Giacomo Nizzolo</v>
      </c>
      <c r="H28" s="108"/>
      <c r="I28" s="125" t="str">
        <f>IF($E28="","",VLOOKUP(E28,rennerstabel!E:G,3,FALSE))</f>
        <v>NTT Pro Cycling</v>
      </c>
      <c r="J28" s="122">
        <f>IF($E28="","",VLOOKUP(E28,rennerstabel!E:H,4,0))</f>
        <v>9</v>
      </c>
      <c r="K28" s="108"/>
      <c r="L28" s="120"/>
      <c r="M28" s="120"/>
      <c r="N28" s="120"/>
    </row>
    <row r="29" spans="1:14" ht="16.5" thickTop="1" thickBot="1" x14ac:dyDescent="0.3">
      <c r="A29" s="108"/>
      <c r="B29" s="108"/>
      <c r="C29" s="108">
        <v>6</v>
      </c>
      <c r="D29" s="108"/>
      <c r="E29" s="131">
        <f>IF(E$17="--","",VLOOKUP(E$17,Deelnemers!A:W,14,0))</f>
        <v>65</v>
      </c>
      <c r="F29" s="108"/>
      <c r="G29" s="128" t="str">
        <f>IF($E29="","",VLOOKUP(E29,rennerstabel!E:F,2,0))</f>
        <v>Sonny Colbrelli</v>
      </c>
      <c r="H29" s="108"/>
      <c r="I29" s="125" t="str">
        <f>IF($E29="","",VLOOKUP(E29,rennerstabel!E:G,3,FALSE))</f>
        <v>Bahrein McLaren</v>
      </c>
      <c r="J29" s="122">
        <f>IF($E29="","",VLOOKUP(E29,rennerstabel!E:H,4,0))</f>
        <v>0</v>
      </c>
      <c r="K29" s="108"/>
      <c r="L29" s="120"/>
      <c r="M29" s="120"/>
      <c r="N29" s="120"/>
    </row>
    <row r="30" spans="1:14" ht="16.5" thickTop="1" thickBot="1" x14ac:dyDescent="0.3">
      <c r="A30" s="108"/>
      <c r="B30" s="108"/>
      <c r="C30" s="108">
        <v>7</v>
      </c>
      <c r="D30" s="108"/>
      <c r="E30" s="131">
        <f>IF(E$17="--","",VLOOKUP(E$17,Deelnemers!A:W,15,0))</f>
        <v>81</v>
      </c>
      <c r="F30" s="108"/>
      <c r="G30" s="128" t="str">
        <f>IF($E30="","",VLOOKUP(E30,rennerstabel!E:F,2,0))</f>
        <v>Elia Viviani</v>
      </c>
      <c r="H30" s="108"/>
      <c r="I30" s="125" t="str">
        <f>IF($E30="","",VLOOKUP(E30,rennerstabel!E:G,3,FALSE))</f>
        <v>Cofidis, Solutions Crédits</v>
      </c>
      <c r="J30" s="122">
        <f>IF($E30="","",VLOOKUP(E30,rennerstabel!E:H,4,0))</f>
        <v>10</v>
      </c>
      <c r="K30" s="108"/>
      <c r="L30" s="120"/>
      <c r="M30" s="120"/>
      <c r="N30" s="120"/>
    </row>
    <row r="31" spans="1:14" ht="16.5" thickTop="1" thickBot="1" x14ac:dyDescent="0.3">
      <c r="A31" s="108"/>
      <c r="B31" s="108"/>
      <c r="C31" s="108">
        <v>8</v>
      </c>
      <c r="D31" s="108"/>
      <c r="E31" s="131">
        <f>IF(E$17="--","",VLOOKUP(E$17,Deelnemers!A:W,16,0))</f>
        <v>203</v>
      </c>
      <c r="F31" s="108"/>
      <c r="G31" s="128" t="str">
        <f>IF($E31="","",VLOOKUP(E31,rennerstabel!E:F,2,0))</f>
        <v>Bryan Coquard</v>
      </c>
      <c r="H31" s="108"/>
      <c r="I31" s="125" t="str">
        <f>IF($E31="","",VLOOKUP(E31,rennerstabel!E:G,3,FALSE))</f>
        <v>B &amp; B Hotels - Vital Concept p/b KTM</v>
      </c>
      <c r="J31" s="122">
        <f>IF($E31="","",VLOOKUP(E31,rennerstabel!E:H,4,0))</f>
        <v>8</v>
      </c>
      <c r="K31" s="108"/>
      <c r="L31" s="120"/>
      <c r="M31" s="120"/>
      <c r="N31" s="120"/>
    </row>
    <row r="32" spans="1:14" ht="16.5" thickTop="1" thickBot="1" x14ac:dyDescent="0.3">
      <c r="A32" s="108"/>
      <c r="B32" s="108"/>
      <c r="C32" s="108">
        <v>9</v>
      </c>
      <c r="D32" s="108"/>
      <c r="E32" s="131">
        <f>IF(E$17="--","",VLOOKUP(E$17,Deelnemers!A:W,17,0))</f>
        <v>21</v>
      </c>
      <c r="F32" s="108"/>
      <c r="G32" s="128" t="str">
        <f>IF($E32="","",VLOOKUP(E32,rennerstabel!E:F,2,0))</f>
        <v>Julian Alaphilippe</v>
      </c>
      <c r="H32" s="108"/>
      <c r="I32" s="125" t="str">
        <f>IF($E32="","",VLOOKUP(E32,rennerstabel!E:G,3,FALSE))</f>
        <v>Deceuninck - Quick Step</v>
      </c>
      <c r="J32" s="122">
        <f>IF($E32="","",VLOOKUP(E32,rennerstabel!E:H,4,0))</f>
        <v>0</v>
      </c>
      <c r="K32" s="108"/>
      <c r="L32" s="120"/>
      <c r="M32" s="120"/>
      <c r="N32" s="120"/>
    </row>
    <row r="33" spans="1:14" ht="16.5" thickTop="1" thickBot="1" x14ac:dyDescent="0.3">
      <c r="A33" s="108"/>
      <c r="B33" s="108"/>
      <c r="C33" s="108">
        <v>10</v>
      </c>
      <c r="D33" s="108"/>
      <c r="E33" s="131">
        <f>IF(E$17="--","",VLOOKUP(E$17,Deelnemers!A:W,18,0))</f>
        <v>11</v>
      </c>
      <c r="F33" s="108"/>
      <c r="G33" s="128" t="str">
        <f>IF($E33="","",VLOOKUP(E33,rennerstabel!E:F,2,0))</f>
        <v>Primoz Roglic</v>
      </c>
      <c r="H33" s="108"/>
      <c r="I33" s="125" t="str">
        <f>IF($E33="","",VLOOKUP(E33,rennerstabel!E:G,3,FALSE))</f>
        <v>Jumbo Visma</v>
      </c>
      <c r="J33" s="122">
        <f>IF($E33="","",VLOOKUP(E33,rennerstabel!E:H,4,0))</f>
        <v>0</v>
      </c>
      <c r="K33" s="108"/>
      <c r="L33" s="120"/>
      <c r="M33" s="120"/>
      <c r="N33" s="120"/>
    </row>
    <row r="34" spans="1:14" ht="16.5" thickTop="1" thickBot="1" x14ac:dyDescent="0.3">
      <c r="A34" s="108"/>
      <c r="B34" s="108"/>
      <c r="C34" s="108">
        <v>11</v>
      </c>
      <c r="D34" s="108"/>
      <c r="E34" s="131">
        <f>IF(E$17="--","",VLOOKUP(E$17,Deelnemers!A:W,19,0))</f>
        <v>164</v>
      </c>
      <c r="F34" s="108"/>
      <c r="G34" s="128" t="str">
        <f>IF($E34="","",VLOOKUP(E34,rennerstabel!E:F,2,0))</f>
        <v>Cees Bol</v>
      </c>
      <c r="H34" s="108"/>
      <c r="I34" s="125" t="str">
        <f>IF($E34="","",VLOOKUP(E34,rennerstabel!E:G,3,FALSE))</f>
        <v>Team Sunweb</v>
      </c>
      <c r="J34" s="122">
        <f>IF($E34="","",VLOOKUP(E34,rennerstabel!E:H,4,0))</f>
        <v>25</v>
      </c>
      <c r="K34" s="108"/>
      <c r="L34" s="120"/>
      <c r="M34" s="120"/>
      <c r="N34" s="120"/>
    </row>
    <row r="35" spans="1:14" ht="16.5" thickTop="1" thickBot="1" x14ac:dyDescent="0.3">
      <c r="A35" s="108"/>
      <c r="B35" s="108"/>
      <c r="C35" s="108">
        <v>12</v>
      </c>
      <c r="D35" s="108"/>
      <c r="E35" s="131">
        <f>IF(E$17="--","",VLOOKUP(E$17,Deelnemers!A:W,20,0))</f>
        <v>137</v>
      </c>
      <c r="F35" s="108"/>
      <c r="G35" s="128" t="str">
        <f>IF($E35="","",VLOOKUP(E35,rennerstabel!E:F,2,0))</f>
        <v>Luka Mezgec</v>
      </c>
      <c r="H35" s="108"/>
      <c r="I35" s="125" t="str">
        <f>IF($E35="","",VLOOKUP(E35,rennerstabel!E:G,3,FALSE))</f>
        <v>Mitchelton-Scott</v>
      </c>
      <c r="J35" s="122">
        <f>IF($E35="","",VLOOKUP(E35,rennerstabel!E:H,4,0))</f>
        <v>2</v>
      </c>
      <c r="K35" s="108"/>
      <c r="L35" s="120"/>
      <c r="M35" s="120"/>
      <c r="N35" s="120"/>
    </row>
    <row r="36" spans="1:14" ht="16.5" thickTop="1" thickBot="1" x14ac:dyDescent="0.3">
      <c r="A36" s="108"/>
      <c r="B36" s="108"/>
      <c r="C36" s="108">
        <v>13</v>
      </c>
      <c r="D36" s="108"/>
      <c r="E36" s="131">
        <f>IF(E$17="--","",VLOOKUP(E$17,Deelnemers!A:W,21,0))</f>
        <v>93</v>
      </c>
      <c r="F36" s="108"/>
      <c r="G36" s="128" t="str">
        <f>IF($E36="","",VLOOKUP(E36,rennerstabel!E:F,2,0))</f>
        <v>Matteo Trentin</v>
      </c>
      <c r="H36" s="108"/>
      <c r="I36" s="125" t="str">
        <f>IF($E36="","",VLOOKUP(E36,rennerstabel!E:G,3,FALSE))</f>
        <v>CCC Team</v>
      </c>
      <c r="J36" s="122">
        <f>IF($E36="","",VLOOKUP(E36,rennerstabel!E:H,4,0))</f>
        <v>4</v>
      </c>
      <c r="K36" s="108"/>
      <c r="L36" s="120"/>
      <c r="M36" s="120"/>
      <c r="N36" s="120"/>
    </row>
    <row r="37" spans="1:14" ht="16.5" thickTop="1" thickBot="1" x14ac:dyDescent="0.3">
      <c r="A37" s="108"/>
      <c r="B37" s="108"/>
      <c r="C37" s="108">
        <v>14</v>
      </c>
      <c r="D37" s="108"/>
      <c r="E37" s="131">
        <f>IF(E$17="--","",VLOOKUP(E$17,Deelnemers!A:W,22,0))</f>
        <v>183</v>
      </c>
      <c r="F37" s="108"/>
      <c r="G37" s="128" t="str">
        <f>IF($E37="","",VLOOKUP(E37,rennerstabel!E:F,2,0))</f>
        <v>Alexander Kristoff</v>
      </c>
      <c r="H37" s="108"/>
      <c r="I37" s="125" t="str">
        <f>IF($E37="","",VLOOKUP(E37,rennerstabel!E:G,3,FALSE))</f>
        <v>UAE-Team Emirates</v>
      </c>
      <c r="J37" s="122">
        <f>IF($E37="","",VLOOKUP(E37,rennerstabel!E:H,4,0))</f>
        <v>35</v>
      </c>
      <c r="K37" s="108"/>
      <c r="L37" s="120"/>
      <c r="M37" s="120"/>
      <c r="N37" s="120"/>
    </row>
    <row r="38" spans="1:14" ht="16.5" thickTop="1" thickBot="1" x14ac:dyDescent="0.3">
      <c r="A38" s="108"/>
      <c r="B38" s="108"/>
      <c r="C38" s="108">
        <v>15</v>
      </c>
      <c r="D38" s="108"/>
      <c r="E38" s="132">
        <f>IF(E$17="--","",VLOOKUP(E$17,Deelnemers!A:W,23,0))</f>
        <v>174</v>
      </c>
      <c r="F38" s="108"/>
      <c r="G38" s="129" t="str">
        <f>IF($E38="","",VLOOKUP(E38,rennerstabel!E:F,2,0))</f>
        <v>Jasper Stuyven</v>
      </c>
      <c r="H38" s="108"/>
      <c r="I38" s="126" t="str">
        <f>IF($E38="","",VLOOKUP(E38,rennerstabel!E:G,3,FALSE))</f>
        <v>Trek - Segafredo</v>
      </c>
      <c r="J38" s="123">
        <f>IF($E38="","",VLOOKUP(E38,rennerstabel!E:H,4,0))</f>
        <v>6</v>
      </c>
      <c r="K38" s="108"/>
      <c r="L38" s="120"/>
      <c r="M38" s="120"/>
      <c r="N38" s="120"/>
    </row>
    <row r="39" spans="1:14" ht="15.75" thickBot="1" x14ac:dyDescent="0.3">
      <c r="A39" s="108"/>
      <c r="B39" s="108"/>
      <c r="C39" s="108"/>
      <c r="D39" s="108"/>
      <c r="E39" s="108"/>
      <c r="F39" s="108"/>
      <c r="G39" s="108"/>
      <c r="H39" s="108"/>
      <c r="I39" s="108"/>
      <c r="J39" s="112"/>
      <c r="K39" s="108"/>
      <c r="L39" s="120"/>
      <c r="M39" s="120"/>
      <c r="N39" s="120"/>
    </row>
    <row r="40" spans="1:14" ht="16.5" thickTop="1" thickBot="1" x14ac:dyDescent="0.3">
      <c r="A40" s="108"/>
      <c r="B40" s="108"/>
      <c r="C40" s="108"/>
      <c r="D40" s="108"/>
      <c r="E40" s="108"/>
      <c r="F40" s="108"/>
      <c r="G40" s="108"/>
      <c r="H40" s="108"/>
      <c r="I40" s="108" t="s">
        <v>126</v>
      </c>
      <c r="J40" s="113">
        <f>SUM(J24:J38)</f>
        <v>149</v>
      </c>
      <c r="K40" s="108"/>
      <c r="L40" s="120"/>
      <c r="M40" s="120"/>
      <c r="N40" s="120"/>
    </row>
    <row r="41" spans="1:14" ht="16.5" thickTop="1" thickBot="1" x14ac:dyDescent="0.3">
      <c r="A41" s="108"/>
      <c r="B41" s="108"/>
      <c r="C41" s="108"/>
      <c r="D41" s="108"/>
      <c r="E41" s="108"/>
      <c r="F41" s="108"/>
      <c r="G41" s="108"/>
      <c r="H41" s="108"/>
      <c r="I41" s="108"/>
      <c r="J41" s="108"/>
      <c r="K41" s="108"/>
      <c r="L41" s="120"/>
      <c r="M41" s="120"/>
      <c r="N41" s="120"/>
    </row>
    <row r="42" spans="1:14" ht="16.5" thickTop="1" thickBot="1" x14ac:dyDescent="0.3">
      <c r="A42" s="108"/>
      <c r="B42" s="108"/>
      <c r="C42" s="108"/>
      <c r="D42" s="108"/>
      <c r="E42" s="108"/>
      <c r="F42" s="108"/>
      <c r="G42" s="108"/>
      <c r="H42" s="108"/>
      <c r="I42" s="108" t="s">
        <v>127</v>
      </c>
      <c r="J42" s="114">
        <f>IF(E17="","-",VLOOKUP(E17,Deelnemers!A:AT,46,0))</f>
        <v>1</v>
      </c>
      <c r="K42" s="108"/>
      <c r="L42" s="120"/>
      <c r="M42" s="120"/>
      <c r="N42" s="120"/>
    </row>
    <row r="43" spans="1:14" ht="15.75" thickTop="1" x14ac:dyDescent="0.25">
      <c r="A43" s="115"/>
      <c r="B43" s="108"/>
      <c r="C43" s="108"/>
      <c r="D43" s="108"/>
      <c r="E43" s="108"/>
      <c r="F43" s="108"/>
      <c r="G43" s="108"/>
      <c r="H43" s="108"/>
      <c r="I43" s="108"/>
      <c r="J43" s="108"/>
      <c r="K43" s="108"/>
      <c r="L43" s="120"/>
      <c r="M43" s="120"/>
      <c r="N43" s="120"/>
    </row>
  </sheetData>
  <sheetProtection password="DCE4" sheet="1" objects="1" scenarios="1"/>
  <mergeCells count="2">
    <mergeCell ref="E17:G17"/>
    <mergeCell ref="A14:J14"/>
  </mergeCells>
  <conditionalFormatting sqref="E24:E38">
    <cfRule type="duplicateValues" dxfId="2" priority="8" stopIfTrue="1"/>
  </conditionalFormatting>
  <hyperlinks>
    <hyperlink ref="A14:J14" r:id="rId1" display="Klik hier voor de link naar het bestand"/>
  </hyperlinks>
  <pageMargins left="0.7" right="0.7" top="0.75" bottom="0.75" header="0.3" footer="0.3"/>
  <pageSetup paperSize="9" orientation="portrait" r:id="rId2"/>
  <drawing r:id="rId3"/>
  <extLst>
    <ext xmlns:x14="http://schemas.microsoft.com/office/spreadsheetml/2009/9/main" uri="{78C0D931-6437-407d-A8EE-F0AAD7539E65}">
      <x14:conditionalFormattings>
        <x14:conditionalFormatting xmlns:xm="http://schemas.microsoft.com/office/excel/2006/main">
          <x14:cfRule type="expression" priority="2" id="{94A7DE0F-92A8-0D4E-995B-B005CE8353FE}">
            <xm:f>VLOOKUP(E24,rennerstabel!$E:$AL,34,0)=0</xm:f>
            <x14:dxf>
              <font>
                <color theme="0"/>
              </font>
              <fill>
                <patternFill>
                  <bgColor rgb="FFFF0000"/>
                </patternFill>
              </fill>
            </x14:dxf>
          </x14:cfRule>
          <xm:sqref>E24:E38</xm:sqref>
        </x14:conditionalFormatting>
        <x14:conditionalFormatting xmlns:xm="http://schemas.microsoft.com/office/excel/2006/main">
          <x14:cfRule type="expression" priority="1" id="{4A1408B7-16D9-0A48-9384-744321306085}">
            <xm:f>VLOOKUP(G24,rennerstabel!$F:$AL,33,0)=0</xm:f>
            <x14:dxf>
              <font>
                <color theme="0"/>
              </font>
              <fill>
                <patternFill>
                  <bgColor rgb="FFFF0000"/>
                </patternFill>
              </fill>
            </x14:dxf>
          </x14:cfRule>
          <xm:sqref>G24:G38</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Deelnemers!A:A</xm:f>
          </x14:formula1>
          <xm:sqref>E17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11</vt:i4>
      </vt:variant>
      <vt:variant>
        <vt:lpstr>Benoemde bereiken</vt:lpstr>
      </vt:variant>
      <vt:variant>
        <vt:i4>2</vt:i4>
      </vt:variant>
    </vt:vector>
  </HeadingPairs>
  <TitlesOfParts>
    <vt:vector size="13" baseType="lpstr">
      <vt:lpstr>handleiding</vt:lpstr>
      <vt:lpstr>Uitslagen</vt:lpstr>
      <vt:lpstr>rennerstabel</vt:lpstr>
      <vt:lpstr>Deelnemers</vt:lpstr>
      <vt:lpstr>individu</vt:lpstr>
      <vt:lpstr>ploegen</vt:lpstr>
      <vt:lpstr>week</vt:lpstr>
      <vt:lpstr>bureaus</vt:lpstr>
      <vt:lpstr>teams bekijken</vt:lpstr>
      <vt:lpstr>stats</vt:lpstr>
      <vt:lpstr>statistieken</vt:lpstr>
      <vt:lpstr>Table4</vt:lpstr>
      <vt:lpstr>Table5</vt:lpstr>
    </vt:vector>
  </TitlesOfParts>
  <Company>DCMR Milieudienst Rijnmond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Theodoor Fernhout</dc:creator>
  <cp:lastModifiedBy>Corjan Huijsmans</cp:lastModifiedBy>
  <dcterms:created xsi:type="dcterms:W3CDTF">2019-06-13T12:56:13Z</dcterms:created>
  <dcterms:modified xsi:type="dcterms:W3CDTF">2020-08-29T18:59:06Z</dcterms:modified>
</cp:coreProperties>
</file>